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20730" windowHeight="11760"/>
  </bookViews>
  <sheets>
    <sheet name="Game analysis" sheetId="11" r:id="rId1"/>
    <sheet name="End analysis" sheetId="12" r:id="rId2"/>
    <sheet name="Throwing analysis" sheetId="13" r:id="rId3"/>
    <sheet name="Tiebreak" sheetId="14" r:id="rId4"/>
    <sheet name="Definitions" sheetId="6" r:id="rId5"/>
  </sheets>
  <definedNames>
    <definedName name="Points">Definitions!$A$12:$A$16</definedName>
    <definedName name="_xlnm.Print_Area" localSheetId="1">'End analysis'!$A$1:$J$45</definedName>
    <definedName name="_xlnm.Print_Area" localSheetId="2">'Throwing analysis'!$A$1:$M$54</definedName>
    <definedName name="ShootType">Definitions!$B$3:$B$8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12" l="1"/>
  <c r="B22" i="12"/>
  <c r="C22" i="12"/>
  <c r="D22" i="12"/>
  <c r="E22" i="12" s="1"/>
  <c r="G22" i="12"/>
  <c r="H22" i="12"/>
  <c r="I22" i="12"/>
  <c r="J22" i="12" s="1"/>
  <c r="P12" i="14"/>
  <c r="O12" i="14"/>
  <c r="Q12" i="14" s="1"/>
  <c r="R12" i="14" s="1"/>
  <c r="K12" i="14"/>
  <c r="J12" i="14"/>
  <c r="L12" i="14" s="1"/>
  <c r="M12" i="14" s="1"/>
  <c r="P11" i="14"/>
  <c r="O11" i="14"/>
  <c r="Q11" i="14" s="1"/>
  <c r="R11" i="14" s="1"/>
  <c r="K11" i="14"/>
  <c r="J11" i="14"/>
  <c r="L11" i="14" s="1"/>
  <c r="M11" i="14" s="1"/>
  <c r="P10" i="14"/>
  <c r="O10" i="14"/>
  <c r="Q10" i="14" s="1"/>
  <c r="R10" i="14" s="1"/>
  <c r="K10" i="14"/>
  <c r="J10" i="14"/>
  <c r="L10" i="14" s="1"/>
  <c r="M10" i="14" s="1"/>
  <c r="P9" i="14"/>
  <c r="O9" i="14"/>
  <c r="Q9" i="14" s="1"/>
  <c r="R9" i="14" s="1"/>
  <c r="K9" i="14"/>
  <c r="J9" i="14"/>
  <c r="L9" i="14" s="1"/>
  <c r="M9" i="14" s="1"/>
  <c r="P8" i="14"/>
  <c r="O8" i="14"/>
  <c r="Q8" i="14" s="1"/>
  <c r="R8" i="14" s="1"/>
  <c r="K8" i="14"/>
  <c r="J8" i="14"/>
  <c r="L8" i="14" s="1"/>
  <c r="M8" i="14" s="1"/>
  <c r="P7" i="14"/>
  <c r="O7" i="14"/>
  <c r="O13" i="14" s="1"/>
  <c r="K7" i="14"/>
  <c r="J7" i="14"/>
  <c r="J13" i="14" s="1"/>
  <c r="H54" i="13"/>
  <c r="A54" i="13"/>
  <c r="H44" i="12"/>
  <c r="G44" i="12"/>
  <c r="C44" i="12"/>
  <c r="B44" i="12"/>
  <c r="D44" i="12" s="1"/>
  <c r="E44" i="12" s="1"/>
  <c r="H43" i="12"/>
  <c r="G43" i="12"/>
  <c r="C43" i="12"/>
  <c r="B43" i="12"/>
  <c r="H42" i="12"/>
  <c r="G42" i="12"/>
  <c r="I42" i="12" s="1"/>
  <c r="J42" i="12" s="1"/>
  <c r="C42" i="12"/>
  <c r="B42" i="12"/>
  <c r="H41" i="12"/>
  <c r="G41" i="12"/>
  <c r="C41" i="12"/>
  <c r="B41" i="12"/>
  <c r="D41" i="12" s="1"/>
  <c r="E41" i="12" s="1"/>
  <c r="H40" i="12"/>
  <c r="G40" i="12"/>
  <c r="I40" i="12" s="1"/>
  <c r="J40" i="12" s="1"/>
  <c r="C40" i="12"/>
  <c r="B40" i="12"/>
  <c r="D40" i="12" s="1"/>
  <c r="E40" i="12" s="1"/>
  <c r="H39" i="12"/>
  <c r="G39" i="12"/>
  <c r="G45" i="12" s="1"/>
  <c r="C39" i="12"/>
  <c r="B39" i="12"/>
  <c r="B45" i="12" s="1"/>
  <c r="H33" i="12"/>
  <c r="G33" i="12"/>
  <c r="I33" i="12" s="1"/>
  <c r="J33" i="12" s="1"/>
  <c r="C33" i="12"/>
  <c r="B33" i="12"/>
  <c r="D33" i="12" s="1"/>
  <c r="E33" i="12" s="1"/>
  <c r="H32" i="12"/>
  <c r="G32" i="12"/>
  <c r="C32" i="12"/>
  <c r="B32" i="12"/>
  <c r="H31" i="12"/>
  <c r="G31" i="12"/>
  <c r="I31" i="12" s="1"/>
  <c r="J31" i="12" s="1"/>
  <c r="C31" i="12"/>
  <c r="B31" i="12"/>
  <c r="D31" i="12" s="1"/>
  <c r="E31" i="12" s="1"/>
  <c r="H30" i="12"/>
  <c r="G30" i="12"/>
  <c r="C30" i="12"/>
  <c r="B30" i="12"/>
  <c r="H29" i="12"/>
  <c r="G29" i="12"/>
  <c r="I29" i="12" s="1"/>
  <c r="J29" i="12" s="1"/>
  <c r="C29" i="12"/>
  <c r="B29" i="12"/>
  <c r="H28" i="12"/>
  <c r="G28" i="12"/>
  <c r="G34" i="12" s="1"/>
  <c r="C28" i="12"/>
  <c r="B28" i="12"/>
  <c r="B34" i="12" s="1"/>
  <c r="H21" i="12"/>
  <c r="G21" i="12"/>
  <c r="C21" i="12"/>
  <c r="B21" i="12"/>
  <c r="H20" i="12"/>
  <c r="G20" i="12"/>
  <c r="C20" i="12"/>
  <c r="B20" i="12"/>
  <c r="H19" i="12"/>
  <c r="G19" i="12"/>
  <c r="C19" i="12"/>
  <c r="B19" i="12"/>
  <c r="H18" i="12"/>
  <c r="G18" i="12"/>
  <c r="I18" i="12" s="1"/>
  <c r="J18" i="12" s="1"/>
  <c r="C18" i="12"/>
  <c r="B18" i="12"/>
  <c r="H17" i="12"/>
  <c r="G17" i="12"/>
  <c r="G23" i="12" s="1"/>
  <c r="C17" i="12"/>
  <c r="B17" i="12"/>
  <c r="B23" i="12" s="1"/>
  <c r="H11" i="12"/>
  <c r="M28" i="13" s="1"/>
  <c r="G11" i="12"/>
  <c r="I11" i="12" s="1"/>
  <c r="J11" i="12" s="1"/>
  <c r="C11" i="12"/>
  <c r="B11" i="12"/>
  <c r="F6" i="13" s="1"/>
  <c r="H10" i="12"/>
  <c r="G10" i="12"/>
  <c r="C10" i="12"/>
  <c r="B10" i="12"/>
  <c r="E6" i="13" s="1"/>
  <c r="H9" i="12"/>
  <c r="G9" i="12"/>
  <c r="K6" i="13" s="1"/>
  <c r="C9" i="12"/>
  <c r="B9" i="12"/>
  <c r="D9" i="12" s="1"/>
  <c r="E9" i="12" s="1"/>
  <c r="H8" i="12"/>
  <c r="G8" i="12"/>
  <c r="J6" i="13" s="1"/>
  <c r="C8" i="12"/>
  <c r="B8" i="12"/>
  <c r="C6" i="13" s="1"/>
  <c r="H7" i="12"/>
  <c r="G7" i="12"/>
  <c r="I6" i="13" s="1"/>
  <c r="C7" i="12"/>
  <c r="B7" i="12"/>
  <c r="D7" i="12" s="1"/>
  <c r="E7" i="12" s="1"/>
  <c r="H6" i="12"/>
  <c r="G6" i="12"/>
  <c r="H6" i="13" s="1"/>
  <c r="C6" i="12"/>
  <c r="A6" i="13"/>
  <c r="L8" i="11"/>
  <c r="J8" i="11"/>
  <c r="G8" i="11"/>
  <c r="E8" i="11"/>
  <c r="C8" i="11"/>
  <c r="N8" i="11" s="1"/>
  <c r="L7" i="11"/>
  <c r="J7" i="11"/>
  <c r="G7" i="11"/>
  <c r="E7" i="11"/>
  <c r="C7" i="11"/>
  <c r="I44" i="12" l="1"/>
  <c r="J44" i="12" s="1"/>
  <c r="D42" i="12"/>
  <c r="E42" i="12" s="1"/>
  <c r="I41" i="12"/>
  <c r="J41" i="12" s="1"/>
  <c r="I43" i="12"/>
  <c r="J43" i="12" s="1"/>
  <c r="D43" i="12"/>
  <c r="E43" i="12" s="1"/>
  <c r="D29" i="12"/>
  <c r="E29" i="12" s="1"/>
  <c r="I30" i="12"/>
  <c r="J30" i="12" s="1"/>
  <c r="I32" i="12"/>
  <c r="J32" i="12" s="1"/>
  <c r="H34" i="12"/>
  <c r="I34" i="12" s="1"/>
  <c r="J34" i="12" s="1"/>
  <c r="D30" i="12"/>
  <c r="E30" i="12" s="1"/>
  <c r="D32" i="12"/>
  <c r="E32" i="12" s="1"/>
  <c r="K28" i="13"/>
  <c r="I20" i="12"/>
  <c r="J20" i="12" s="1"/>
  <c r="C34" i="12"/>
  <c r="D34" i="12" s="1"/>
  <c r="E34" i="12" s="1"/>
  <c r="D19" i="12"/>
  <c r="E19" i="12" s="1"/>
  <c r="I19" i="12"/>
  <c r="J19" i="12" s="1"/>
  <c r="P13" i="14"/>
  <c r="Q13" i="14" s="1"/>
  <c r="R13" i="14" s="1"/>
  <c r="D21" i="12"/>
  <c r="E21" i="12" s="1"/>
  <c r="I28" i="13"/>
  <c r="J28" i="13"/>
  <c r="C28" i="13"/>
  <c r="H28" i="13"/>
  <c r="A28" i="13"/>
  <c r="I10" i="12"/>
  <c r="J10" i="12" s="1"/>
  <c r="L6" i="13"/>
  <c r="F28" i="13"/>
  <c r="K13" i="14"/>
  <c r="L13" i="14" s="1"/>
  <c r="M13" i="14" s="1"/>
  <c r="C12" i="12"/>
  <c r="D12" i="12" s="1"/>
  <c r="E12" i="12" s="1"/>
  <c r="H12" i="12"/>
  <c r="I12" i="12" s="1"/>
  <c r="J12" i="12" s="1"/>
  <c r="H23" i="12"/>
  <c r="I23" i="12" s="1"/>
  <c r="J23" i="12" s="1"/>
  <c r="C45" i="12"/>
  <c r="D45" i="12" s="1"/>
  <c r="E45" i="12" s="1"/>
  <c r="N7" i="11"/>
  <c r="C23" i="12"/>
  <c r="D23" i="12" s="1"/>
  <c r="E23" i="12" s="1"/>
  <c r="H45" i="12"/>
  <c r="I45" i="12" s="1"/>
  <c r="J45" i="12" s="1"/>
  <c r="I6" i="12"/>
  <c r="J6" i="12" s="1"/>
  <c r="I7" i="12"/>
  <c r="J7" i="12" s="1"/>
  <c r="I8" i="12"/>
  <c r="J8" i="12" s="1"/>
  <c r="I9" i="12"/>
  <c r="J9" i="12" s="1"/>
  <c r="D10" i="12"/>
  <c r="E10" i="12" s="1"/>
  <c r="B12" i="12"/>
  <c r="D17" i="12"/>
  <c r="E17" i="12" s="1"/>
  <c r="I17" i="12"/>
  <c r="J17" i="12" s="1"/>
  <c r="B6" i="13"/>
  <c r="B28" i="13" s="1"/>
  <c r="D18" i="12"/>
  <c r="E18" i="12" s="1"/>
  <c r="D6" i="13"/>
  <c r="D28" i="13" s="1"/>
  <c r="D20" i="12"/>
  <c r="E20" i="12" s="1"/>
  <c r="I21" i="12"/>
  <c r="J21" i="12" s="1"/>
  <c r="D6" i="12"/>
  <c r="E6" i="12" s="1"/>
  <c r="D8" i="12"/>
  <c r="E8" i="12" s="1"/>
  <c r="E28" i="13"/>
  <c r="D11" i="12"/>
  <c r="E11" i="12" s="1"/>
  <c r="G12" i="12"/>
  <c r="M6" i="13" s="1"/>
  <c r="D28" i="12"/>
  <c r="E28" i="12" s="1"/>
  <c r="I28" i="12"/>
  <c r="J28" i="12" s="1"/>
  <c r="D39" i="12"/>
  <c r="E39" i="12" s="1"/>
  <c r="I39" i="12"/>
  <c r="J39" i="12" s="1"/>
  <c r="L7" i="14"/>
  <c r="M7" i="14" s="1"/>
  <c r="Q7" i="14"/>
  <c r="R7" i="14" s="1"/>
  <c r="E54" i="13" l="1"/>
  <c r="L54" i="13"/>
  <c r="L28" i="13"/>
</calcChain>
</file>

<file path=xl/sharedStrings.xml><?xml version="1.0" encoding="utf-8"?>
<sst xmlns="http://schemas.openxmlformats.org/spreadsheetml/2006/main" count="389" uniqueCount="81">
  <si>
    <t/>
  </si>
  <si>
    <t>Total Score</t>
  </si>
  <si>
    <t>red</t>
  </si>
  <si>
    <t>Blue</t>
  </si>
  <si>
    <t>Red</t>
  </si>
  <si>
    <t>Jack</t>
  </si>
  <si>
    <t>Point</t>
  </si>
  <si>
    <t>comment</t>
  </si>
  <si>
    <t>RED</t>
  </si>
  <si>
    <t>BLUE</t>
  </si>
  <si>
    <t>Total</t>
  </si>
  <si>
    <t>2nd End</t>
  </si>
  <si>
    <t>Type</t>
  </si>
  <si>
    <t>3rd End</t>
  </si>
  <si>
    <t>4th End</t>
  </si>
  <si>
    <t>P/100</t>
  </si>
  <si>
    <t>Avg Pts</t>
  </si>
  <si>
    <t>Tie Break</t>
  </si>
  <si>
    <t>AS</t>
  </si>
  <si>
    <t>BS</t>
  </si>
  <si>
    <t>PS</t>
  </si>
  <si>
    <t>KO</t>
  </si>
  <si>
    <t>RS</t>
  </si>
  <si>
    <t>RU</t>
  </si>
  <si>
    <t>Points</t>
  </si>
  <si>
    <t>Roll Up</t>
  </si>
  <si>
    <t>Approaching Shot</t>
  </si>
  <si>
    <t>Blocking Shot</t>
  </si>
  <si>
    <t>Pushing Shot</t>
  </si>
  <si>
    <t>Knock Off</t>
  </si>
  <si>
    <t>Description</t>
  </si>
  <si>
    <t>Good</t>
  </si>
  <si>
    <t>Ricochet Shot</t>
  </si>
  <si>
    <t>deliver the ball to Jack or other target</t>
  </si>
  <si>
    <t>block the opposite side's route for the defense</t>
  </si>
  <si>
    <t>push the ball into a target area</t>
  </si>
  <si>
    <t>a shot played to rebound off a ball into a scoring zones</t>
  </si>
  <si>
    <t>smash the ball away from the specific target</t>
  </si>
  <si>
    <t>a shot with the intension of playing the ball and it remaining on top of another ball</t>
  </si>
  <si>
    <r>
      <t>N</t>
    </r>
    <r>
      <rPr>
        <sz val="11"/>
        <color rgb="FF000000"/>
        <rFont val="Arial"/>
        <family val="2"/>
      </rPr>
      <t>ot good not bad</t>
    </r>
    <phoneticPr fontId="9" type="noConversion"/>
  </si>
  <si>
    <t>Bisfed Offcial term</t>
    <phoneticPr fontId="9" type="noConversion"/>
  </si>
  <si>
    <r>
      <t>P</t>
    </r>
    <r>
      <rPr>
        <sz val="11"/>
        <color rgb="FF000000"/>
        <rFont val="Arial"/>
        <family val="2"/>
      </rPr>
      <t>lacement</t>
    </r>
    <phoneticPr fontId="9" type="noConversion"/>
  </si>
  <si>
    <t>Abbreviation</t>
    <phoneticPr fontId="9" type="noConversion"/>
  </si>
  <si>
    <t>Shop Type</t>
    <phoneticPr fontId="9" type="noConversion"/>
  </si>
  <si>
    <t>Very bad</t>
    <phoneticPr fontId="9" type="noConversion"/>
  </si>
  <si>
    <t>bad</t>
    <phoneticPr fontId="9" type="noConversion"/>
  </si>
  <si>
    <r>
      <t>V</t>
    </r>
    <r>
      <rPr>
        <sz val="11"/>
        <color rgb="FF000000"/>
        <rFont val="Arial"/>
        <family val="2"/>
      </rPr>
      <t>ery good</t>
    </r>
    <phoneticPr fontId="9" type="noConversion"/>
  </si>
  <si>
    <r>
      <t>P</t>
    </r>
    <r>
      <rPr>
        <sz val="11"/>
        <color rgb="FF000000"/>
        <rFont val="Arial"/>
        <family val="2"/>
      </rPr>
      <t>ush on, Push off</t>
    </r>
    <phoneticPr fontId="9" type="noConversion"/>
  </si>
  <si>
    <r>
      <t>R</t>
    </r>
    <r>
      <rPr>
        <sz val="11"/>
        <color rgb="FF000000"/>
        <rFont val="Arial"/>
        <family val="2"/>
      </rPr>
      <t>icochet</t>
    </r>
    <phoneticPr fontId="9" type="noConversion"/>
  </si>
  <si>
    <r>
      <t>S</t>
    </r>
    <r>
      <rPr>
        <sz val="11"/>
        <color rgb="FF000000"/>
        <rFont val="Arial"/>
        <family val="2"/>
      </rPr>
      <t>mash</t>
    </r>
    <phoneticPr fontId="9" type="noConversion"/>
  </si>
  <si>
    <r>
      <t>R</t>
    </r>
    <r>
      <rPr>
        <sz val="11"/>
        <color rgb="FF000000"/>
        <rFont val="Arial"/>
        <family val="2"/>
      </rPr>
      <t>oll on Top</t>
    </r>
    <phoneticPr fontId="9" type="noConversion"/>
  </si>
  <si>
    <t xml:space="preserve"> </t>
  </si>
  <si>
    <t>Score</t>
  </si>
  <si>
    <t>4th end</t>
  </si>
  <si>
    <t>3rd end</t>
  </si>
  <si>
    <t>2nd end</t>
  </si>
  <si>
    <t>1st end</t>
  </si>
  <si>
    <t>Tie-break</t>
  </si>
  <si>
    <t xml:space="preserve"> * Point (1, 2, 3, 4, 5)</t>
  </si>
  <si>
    <t>Times</t>
  </si>
  <si>
    <t>Total Throwing Point</t>
  </si>
  <si>
    <t xml:space="preserve">                                        </t>
  </si>
  <si>
    <t>BOCCIA Game Analysis Sheet (End)</t>
  </si>
  <si>
    <t>SHOT AVERAGE POINT</t>
  </si>
  <si>
    <t>SCORE</t>
  </si>
  <si>
    <t xml:space="preserve">(3) Score and Shot Average Point </t>
  </si>
  <si>
    <t>(2) AVERAGE POINT PER EACH THROWING</t>
  </si>
  <si>
    <t>(1) TRIAL TIMES PER EACH THROWING</t>
  </si>
  <si>
    <t>Boccia Game Analysis (Shot Type)</t>
  </si>
  <si>
    <t>TIE BREAK SHOT ANAYLSIS</t>
  </si>
  <si>
    <t>TIE BREAK</t>
  </si>
  <si>
    <t>BOCCIA Game Analysis Sheet (BC3)</t>
    <phoneticPr fontId="9" type="noConversion"/>
  </si>
  <si>
    <t>AS/ BS/ PS/ RS/ KO/ RU</t>
    <phoneticPr fontId="9" type="noConversion"/>
  </si>
  <si>
    <t>No2/3.5m</t>
    <phoneticPr fontId="9" type="noConversion"/>
  </si>
  <si>
    <t>No.4/3m</t>
    <phoneticPr fontId="9" type="noConversion"/>
  </si>
  <si>
    <t>No.5/5.5m</t>
    <phoneticPr fontId="9" type="noConversion"/>
  </si>
  <si>
    <t>No.4/1.8m</t>
    <phoneticPr fontId="9" type="noConversion"/>
  </si>
  <si>
    <t>1st end</t>
    <phoneticPr fontId="9" type="noConversion"/>
  </si>
  <si>
    <t>RED</t>
    <phoneticPr fontId="9" type="noConversion"/>
  </si>
  <si>
    <t>BLUE</t>
    <phoneticPr fontId="9" type="noConversion"/>
  </si>
  <si>
    <t>DATE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</si>
</sst>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_ "/>
    <numFmt numFmtId="177" formatCode="0_ "/>
    <numFmt numFmtId="178" formatCode="0.0_);[Red]\(0.0\)"/>
    <numFmt numFmtId="179" formatCode="0_);[Red]\(0\)"/>
  </numFmts>
  <fonts count="27" x14ac:knownFonts="1">
    <font>
      <sz val="11"/>
      <color rgb="FF000000"/>
      <name val="Arial"/>
    </font>
    <font>
      <b/>
      <sz val="11"/>
      <color rgb="FF000000"/>
      <name val="Arial"/>
      <family val="2"/>
    </font>
    <font>
      <sz val="11"/>
      <color rgb="FF000000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b/>
      <sz val="20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Arial"/>
      <family val="2"/>
    </font>
    <font>
      <sz val="8"/>
      <name val="돋움"/>
      <family val="3"/>
      <charset val="129"/>
    </font>
    <font>
      <b/>
      <sz val="16"/>
      <color rgb="FF000000"/>
      <name val="맑은 고딕"/>
      <family val="3"/>
      <charset val="129"/>
    </font>
    <font>
      <sz val="16"/>
      <color rgb="FF000000"/>
      <name val="맑은 고딕"/>
      <family val="3"/>
      <charset val="129"/>
    </font>
    <font>
      <sz val="16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000000"/>
      <name val="Arial"/>
      <family val="2"/>
    </font>
    <font>
      <b/>
      <sz val="16"/>
      <color theme="1" tint="0.24994659260841701"/>
      <name val="맑은 고딕"/>
      <family val="3"/>
      <charset val="129"/>
    </font>
    <font>
      <b/>
      <sz val="16"/>
      <color rgb="FF000000"/>
      <name val="Arial"/>
      <family val="2"/>
    </font>
    <font>
      <b/>
      <sz val="26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36"/>
      <color rgb="FF000000"/>
      <name val="맑은 고딕"/>
      <family val="3"/>
      <charset val="129"/>
    </font>
    <font>
      <b/>
      <sz val="16"/>
      <color theme="0"/>
      <name val="맑은 고딕"/>
      <family val="3"/>
      <charset val="129"/>
    </font>
    <font>
      <b/>
      <sz val="12"/>
      <color theme="0"/>
      <name val="맑은 고딕"/>
      <family val="3"/>
      <charset val="129"/>
    </font>
    <font>
      <b/>
      <sz val="14"/>
      <color theme="0"/>
      <name val="맑은 고딕"/>
      <family val="3"/>
      <charset val="129"/>
    </font>
    <font>
      <sz val="12"/>
      <color theme="0"/>
      <name val="맑은 고딕"/>
      <family val="3"/>
      <charset val="129"/>
    </font>
    <font>
      <sz val="12"/>
      <color theme="0"/>
      <name val="Arial"/>
      <family val="2"/>
    </font>
    <font>
      <b/>
      <sz val="12"/>
      <color rgb="FFFF0000"/>
      <name val="Arial"/>
      <family val="2"/>
    </font>
    <font>
      <b/>
      <sz val="12"/>
      <color rgb="FF0070C0"/>
      <name val="Arial"/>
      <family val="2"/>
    </font>
  </fonts>
  <fills count="13">
    <fill>
      <patternFill patternType="none"/>
    </fill>
    <fill>
      <patternFill patternType="gray125"/>
    </fill>
    <fill>
      <patternFill patternType="none"/>
    </fill>
    <fill>
      <patternFill patternType="solid">
        <fgColor theme="1" tint="0.249977111117893"/>
        <bgColor indexed="64"/>
      </patternFill>
    </fill>
    <fill>
      <patternFill patternType="solid">
        <fgColor theme="8" tint="0.79995117038483843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rgb="FFFF3300"/>
        <bgColor rgb="FF000000"/>
      </patternFill>
    </fill>
    <fill>
      <patternFill patternType="solid">
        <fgColor rgb="FFFFFFCC"/>
        <bgColor rgb="FF000000"/>
      </patternFill>
    </fill>
    <fill>
      <gradientFill degree="90">
        <stop position="0">
          <color rgb="FFFFFFFF"/>
        </stop>
        <stop position="1">
          <color rgb="FFD2DAE5"/>
        </stop>
      </gradientFill>
    </fill>
    <fill>
      <patternFill patternType="solid">
        <fgColor rgb="FFFFFF66"/>
        <bgColor rgb="FF000000"/>
      </patternFill>
    </fill>
    <fill>
      <gradientFill degree="90">
        <stop position="0">
          <color rgb="FFFFFFFF"/>
        </stop>
        <stop position="1">
          <color rgb="FFDBE5F1"/>
        </stop>
      </gradientFill>
    </fill>
    <fill>
      <patternFill patternType="solid">
        <fgColor theme="8" tint="0.79995117038483843"/>
        <bgColor rgb="FFFFFFFF"/>
      </patternFill>
    </fill>
  </fills>
  <borders count="100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double">
        <color rgb="FF000000"/>
      </bottom>
      <diagonal/>
    </border>
    <border>
      <left style="thin">
        <color rgb="FF000000"/>
      </left>
      <right/>
      <top style="thick">
        <color rgb="FF000000"/>
      </top>
      <bottom style="double">
        <color rgb="FF000000"/>
      </bottom>
      <diagonal/>
    </border>
    <border>
      <left/>
      <right style="thick">
        <color rgb="FF000000"/>
      </right>
      <top style="thick">
        <color rgb="FF000000"/>
      </top>
      <bottom style="double">
        <color rgb="FF000000"/>
      </bottom>
      <diagonal/>
    </border>
    <border>
      <left/>
      <right/>
      <top style="thick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double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double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rgb="FF000000"/>
      </right>
      <top style="thin">
        <color rgb="FF000000"/>
      </top>
      <bottom style="thick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8" fillId="2" borderId="1">
      <alignment vertical="center"/>
    </xf>
  </cellStyleXfs>
  <cellXfs count="240">
    <xf numFmtId="0" fontId="0" fillId="0" borderId="0" xfId="0">
      <alignment vertical="center"/>
    </xf>
    <xf numFmtId="0" fontId="8" fillId="2" borderId="1" xfId="1">
      <alignment vertical="center"/>
    </xf>
    <xf numFmtId="0" fontId="4" fillId="2" borderId="1" xfId="1" applyFont="1" applyFill="1" applyBorder="1" applyAlignment="1" applyProtection="1">
      <alignment horizontal="center" vertical="center"/>
      <protection locked="0"/>
    </xf>
    <xf numFmtId="0" fontId="7" fillId="2" borderId="1" xfId="1" applyFont="1" applyProtection="1">
      <alignment vertical="center"/>
      <protection locked="0"/>
    </xf>
    <xf numFmtId="0" fontId="2" fillId="2" borderId="1" xfId="1" applyFont="1" applyProtection="1">
      <alignment vertical="center"/>
      <protection locked="0"/>
    </xf>
    <xf numFmtId="0" fontId="5" fillId="2" borderId="53" xfId="1" applyFont="1" applyBorder="1" applyAlignment="1" applyProtection="1">
      <alignment horizontal="center" vertical="center"/>
      <protection locked="0"/>
    </xf>
    <xf numFmtId="0" fontId="5" fillId="2" borderId="22" xfId="1" applyFont="1" applyBorder="1" applyAlignment="1" applyProtection="1">
      <alignment horizontal="center" vertical="center"/>
      <protection locked="0"/>
    </xf>
    <xf numFmtId="0" fontId="5" fillId="2" borderId="54" xfId="1" applyFont="1" applyBorder="1" applyAlignment="1" applyProtection="1">
      <alignment horizontal="center" vertical="center"/>
      <protection locked="0"/>
    </xf>
    <xf numFmtId="0" fontId="5" fillId="2" borderId="1" xfId="1" applyFont="1" applyAlignment="1" applyProtection="1">
      <alignment horizontal="center" vertical="center"/>
      <protection locked="0"/>
    </xf>
    <xf numFmtId="0" fontId="5" fillId="2" borderId="46" xfId="1" applyFont="1" applyBorder="1" applyAlignment="1" applyProtection="1">
      <alignment horizontal="center" vertical="center"/>
      <protection locked="0"/>
    </xf>
    <xf numFmtId="0" fontId="5" fillId="2" borderId="39" xfId="1" applyFont="1" applyBorder="1" applyAlignment="1" applyProtection="1">
      <alignment horizontal="center" vertical="center"/>
      <protection locked="0"/>
    </xf>
    <xf numFmtId="0" fontId="5" fillId="2" borderId="30" xfId="1" applyFont="1" applyBorder="1" applyAlignment="1" applyProtection="1">
      <alignment horizontal="center" vertical="center"/>
      <protection locked="0"/>
    </xf>
    <xf numFmtId="178" fontId="5" fillId="2" borderId="46" xfId="1" applyNumberFormat="1" applyFont="1" applyBorder="1" applyAlignment="1" applyProtection="1">
      <alignment horizontal="center" vertical="center"/>
      <protection locked="0"/>
    </xf>
    <xf numFmtId="178" fontId="5" fillId="2" borderId="39" xfId="1" applyNumberFormat="1" applyFont="1" applyBorder="1" applyAlignment="1" applyProtection="1">
      <alignment horizontal="center" vertical="center"/>
      <protection locked="0"/>
    </xf>
    <xf numFmtId="178" fontId="5" fillId="2" borderId="30" xfId="1" applyNumberFormat="1" applyFont="1" applyBorder="1" applyAlignment="1" applyProtection="1">
      <alignment horizontal="center" vertical="center"/>
      <protection locked="0"/>
    </xf>
    <xf numFmtId="176" fontId="5" fillId="2" borderId="46" xfId="1" applyNumberFormat="1" applyFont="1" applyBorder="1" applyAlignment="1" applyProtection="1">
      <alignment horizontal="center" vertical="center"/>
      <protection locked="0"/>
    </xf>
    <xf numFmtId="176" fontId="5" fillId="2" borderId="39" xfId="1" applyNumberFormat="1" applyFont="1" applyBorder="1" applyAlignment="1" applyProtection="1">
      <alignment horizontal="center" vertical="center"/>
      <protection locked="0"/>
    </xf>
    <xf numFmtId="176" fontId="5" fillId="2" borderId="30" xfId="1" applyNumberFormat="1" applyFont="1" applyBorder="1" applyAlignment="1" applyProtection="1">
      <alignment horizontal="center" vertical="center"/>
      <protection locked="0"/>
    </xf>
    <xf numFmtId="0" fontId="3" fillId="2" borderId="1" xfId="1" applyFont="1" applyProtection="1">
      <alignment vertical="center"/>
      <protection locked="0"/>
    </xf>
    <xf numFmtId="0" fontId="10" fillId="2" borderId="1" xfId="1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3" fillId="2" borderId="1" xfId="1" applyFont="1" applyAlignment="1" applyProtection="1">
      <alignment horizontal="center" vertical="center"/>
      <protection locked="0"/>
    </xf>
    <xf numFmtId="0" fontId="0" fillId="0" borderId="81" xfId="0" applyBorder="1" applyAlignment="1">
      <alignment horizontal="center" vertical="center"/>
    </xf>
    <xf numFmtId="0" fontId="24" fillId="3" borderId="81" xfId="0" applyFont="1" applyFill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24" fillId="3" borderId="82" xfId="0" applyFont="1" applyFill="1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10" fillId="2" borderId="36" xfId="1" applyFont="1" applyBorder="1" applyAlignment="1" applyProtection="1">
      <alignment horizontal="center" vertical="center"/>
      <protection locked="0"/>
    </xf>
    <xf numFmtId="0" fontId="12" fillId="2" borderId="1" xfId="1" applyFont="1">
      <alignment vertical="center"/>
    </xf>
    <xf numFmtId="0" fontId="15" fillId="4" borderId="28" xfId="1" applyFont="1" applyFill="1" applyBorder="1" applyAlignment="1" applyProtection="1">
      <alignment horizontal="center" vertical="center"/>
      <protection locked="0"/>
    </xf>
    <xf numFmtId="0" fontId="15" fillId="5" borderId="28" xfId="1" applyFont="1" applyFill="1" applyBorder="1" applyAlignment="1" applyProtection="1">
      <alignment horizontal="center" vertical="center"/>
      <protection locked="0"/>
    </xf>
    <xf numFmtId="0" fontId="10" fillId="2" borderId="35" xfId="1" applyFont="1" applyBorder="1" applyAlignment="1" applyProtection="1">
      <alignment horizontal="center" vertical="center"/>
      <protection locked="0"/>
    </xf>
    <xf numFmtId="0" fontId="16" fillId="2" borderId="1" xfId="1" applyFont="1">
      <alignment vertical="center"/>
    </xf>
    <xf numFmtId="0" fontId="10" fillId="2" borderId="27" xfId="1" applyFont="1" applyBorder="1" applyAlignment="1" applyProtection="1">
      <alignment horizontal="center" vertical="center"/>
      <protection locked="0"/>
    </xf>
    <xf numFmtId="0" fontId="10" fillId="2" borderId="34" xfId="1" applyFont="1" applyBorder="1" applyAlignment="1" applyProtection="1">
      <alignment horizontal="center" vertical="center"/>
      <protection locked="0"/>
    </xf>
    <xf numFmtId="0" fontId="10" fillId="2" borderId="57" xfId="1" applyFont="1" applyBorder="1" applyAlignment="1" applyProtection="1">
      <alignment horizontal="center" vertical="center"/>
      <protection locked="0"/>
    </xf>
    <xf numFmtId="0" fontId="10" fillId="2" borderId="1" xfId="1" applyFont="1" applyBorder="1" applyAlignment="1" applyProtection="1">
      <alignment horizontal="center" vertical="center"/>
      <protection locked="0"/>
    </xf>
    <xf numFmtId="0" fontId="3" fillId="2" borderId="34" xfId="1" applyFont="1" applyBorder="1" applyAlignment="1" applyProtection="1">
      <alignment horizontal="center" vertical="center"/>
      <protection locked="0"/>
    </xf>
    <xf numFmtId="0" fontId="7" fillId="2" borderId="1" xfId="1" applyFont="1" applyBorder="1" applyAlignment="1" applyProtection="1">
      <alignment horizontal="center" vertical="center"/>
      <protection locked="0"/>
    </xf>
    <xf numFmtId="0" fontId="11" fillId="2" borderId="1" xfId="1" applyFont="1" applyFill="1" applyBorder="1" applyAlignment="1" applyProtection="1">
      <alignment horizontal="center" vertical="center"/>
      <protection locked="0"/>
    </xf>
    <xf numFmtId="0" fontId="11" fillId="2" borderId="1" xfId="1" applyFont="1" applyBorder="1" applyAlignment="1" applyProtection="1">
      <alignment horizontal="center" vertical="center"/>
      <protection locked="0"/>
    </xf>
    <xf numFmtId="0" fontId="5" fillId="2" borderId="1" xfId="1" applyFont="1" applyAlignment="1" applyProtection="1">
      <alignment horizontal="right" vertical="center"/>
      <protection locked="0"/>
    </xf>
    <xf numFmtId="0" fontId="13" fillId="2" borderId="1" xfId="1" applyFont="1">
      <alignment vertical="center"/>
    </xf>
    <xf numFmtId="0" fontId="14" fillId="2" borderId="1" xfId="1" applyFont="1" applyBorder="1" applyAlignment="1">
      <alignment vertical="center"/>
    </xf>
    <xf numFmtId="0" fontId="16" fillId="2" borderId="1" xfId="1" applyFont="1" applyBorder="1" applyAlignment="1">
      <alignment vertical="center"/>
    </xf>
    <xf numFmtId="14" fontId="2" fillId="2" borderId="1" xfId="1" applyNumberFormat="1" applyFont="1" applyProtection="1">
      <alignment vertical="center"/>
      <protection locked="0"/>
    </xf>
    <xf numFmtId="18" fontId="2" fillId="2" borderId="1" xfId="1" applyNumberFormat="1" applyFont="1" applyProtection="1">
      <alignment vertical="center"/>
      <protection locked="0"/>
    </xf>
    <xf numFmtId="177" fontId="5" fillId="10" borderId="65" xfId="1" applyNumberFormat="1" applyFont="1" applyFill="1" applyBorder="1" applyAlignment="1" applyProtection="1">
      <alignment horizontal="center" vertical="center"/>
      <protection locked="0"/>
    </xf>
    <xf numFmtId="176" fontId="5" fillId="2" borderId="41" xfId="1" applyNumberFormat="1" applyFont="1" applyFill="1" applyBorder="1" applyAlignment="1" applyProtection="1">
      <alignment horizontal="center" vertical="center"/>
      <protection locked="0"/>
    </xf>
    <xf numFmtId="0" fontId="5" fillId="2" borderId="41" xfId="1" applyFont="1" applyFill="1" applyBorder="1" applyAlignment="1" applyProtection="1">
      <alignment horizontal="center" vertical="center"/>
      <protection locked="0"/>
    </xf>
    <xf numFmtId="0" fontId="5" fillId="2" borderId="40" xfId="1" applyFont="1" applyFill="1" applyBorder="1" applyAlignment="1" applyProtection="1">
      <alignment horizontal="center" vertical="center"/>
      <protection locked="0"/>
    </xf>
    <xf numFmtId="0" fontId="5" fillId="2" borderId="45" xfId="1" applyFont="1" applyFill="1" applyBorder="1" applyAlignment="1" applyProtection="1">
      <alignment horizontal="center" vertical="center"/>
      <protection locked="0"/>
    </xf>
    <xf numFmtId="177" fontId="5" fillId="10" borderId="42" xfId="1" applyNumberFormat="1" applyFont="1" applyFill="1" applyBorder="1" applyAlignment="1" applyProtection="1">
      <alignment horizontal="center" vertical="center"/>
      <protection locked="0"/>
    </xf>
    <xf numFmtId="0" fontId="5" fillId="2" borderId="64" xfId="1" applyFont="1" applyFill="1" applyBorder="1" applyAlignment="1" applyProtection="1">
      <alignment horizontal="center" vertical="center"/>
      <protection locked="0"/>
    </xf>
    <xf numFmtId="0" fontId="5" fillId="2" borderId="67" xfId="1" applyFont="1" applyFill="1" applyBorder="1" applyAlignment="1" applyProtection="1">
      <alignment horizontal="center" vertical="center"/>
      <protection locked="0"/>
    </xf>
    <xf numFmtId="177" fontId="6" fillId="2" borderId="28" xfId="1" applyNumberFormat="1" applyFont="1" applyFill="1" applyBorder="1" applyAlignment="1" applyProtection="1">
      <alignment horizontal="center" vertical="center"/>
      <protection locked="0"/>
    </xf>
    <xf numFmtId="176" fontId="6" fillId="2" borderId="21" xfId="1" applyNumberFormat="1" applyFont="1" applyFill="1" applyBorder="1" applyAlignment="1" applyProtection="1">
      <alignment horizontal="center" vertical="center"/>
      <protection locked="0"/>
    </xf>
    <xf numFmtId="0" fontId="6" fillId="2" borderId="21" xfId="1" applyFont="1" applyFill="1" applyBorder="1" applyAlignment="1" applyProtection="1">
      <alignment horizontal="center" vertical="center"/>
      <protection locked="0"/>
    </xf>
    <xf numFmtId="0" fontId="6" fillId="2" borderId="2" xfId="1" applyFont="1" applyFill="1" applyBorder="1" applyAlignment="1" applyProtection="1">
      <alignment horizontal="center" vertical="center"/>
      <protection locked="0"/>
    </xf>
    <xf numFmtId="177" fontId="6" fillId="2" borderId="50" xfId="1" applyNumberFormat="1" applyFont="1" applyFill="1" applyBorder="1" applyAlignment="1" applyProtection="1">
      <alignment horizontal="center" vertical="center"/>
      <protection locked="0"/>
    </xf>
    <xf numFmtId="0" fontId="5" fillId="2" borderId="66" xfId="1" applyFont="1" applyFill="1" applyBorder="1" applyAlignment="1" applyProtection="1">
      <alignment horizontal="center" vertical="center"/>
      <protection locked="0"/>
    </xf>
    <xf numFmtId="177" fontId="6" fillId="2" borderId="54" xfId="1" applyNumberFormat="1" applyFont="1" applyFill="1" applyBorder="1" applyAlignment="1" applyProtection="1">
      <alignment horizontal="center" vertical="center"/>
      <protection locked="0"/>
    </xf>
    <xf numFmtId="176" fontId="6" fillId="2" borderId="22" xfId="1" applyNumberFormat="1" applyFont="1" applyFill="1" applyBorder="1" applyAlignment="1" applyProtection="1">
      <alignment horizontal="center" vertical="center"/>
      <protection locked="0"/>
    </xf>
    <xf numFmtId="0" fontId="6" fillId="2" borderId="22" xfId="1" applyFont="1" applyFill="1" applyBorder="1" applyAlignment="1" applyProtection="1">
      <alignment horizontal="center" vertical="center"/>
      <protection locked="0"/>
    </xf>
    <xf numFmtId="0" fontId="6" fillId="2" borderId="4" xfId="1" applyFont="1" applyFill="1" applyBorder="1" applyAlignment="1" applyProtection="1">
      <alignment horizontal="center" vertical="center"/>
      <protection locked="0"/>
    </xf>
    <xf numFmtId="0" fontId="5" fillId="2" borderId="69" xfId="1" applyFont="1" applyFill="1" applyBorder="1" applyAlignment="1" applyProtection="1">
      <alignment horizontal="center" vertical="center"/>
      <protection locked="0"/>
    </xf>
    <xf numFmtId="177" fontId="6" fillId="2" borderId="52" xfId="1" applyNumberFormat="1" applyFont="1" applyFill="1" applyBorder="1" applyAlignment="1" applyProtection="1">
      <alignment horizontal="center" vertical="center"/>
      <protection locked="0"/>
    </xf>
    <xf numFmtId="0" fontId="5" fillId="8" borderId="65" xfId="1" applyFont="1" applyFill="1" applyBorder="1" applyAlignment="1" applyProtection="1">
      <alignment horizontal="center" vertical="center"/>
      <protection locked="0"/>
    </xf>
    <xf numFmtId="0" fontId="5" fillId="8" borderId="41" xfId="1" applyFont="1" applyFill="1" applyBorder="1" applyAlignment="1" applyProtection="1">
      <alignment horizontal="center" vertical="center"/>
      <protection locked="0"/>
    </xf>
    <xf numFmtId="0" fontId="5" fillId="8" borderId="40" xfId="1" applyFont="1" applyFill="1" applyBorder="1" applyAlignment="1" applyProtection="1">
      <alignment horizontal="center" vertical="center"/>
      <protection locked="0"/>
    </xf>
    <xf numFmtId="0" fontId="5" fillId="8" borderId="45" xfId="1" applyFont="1" applyFill="1" applyBorder="1" applyAlignment="1" applyProtection="1">
      <alignment horizontal="center" vertical="center"/>
      <protection locked="0"/>
    </xf>
    <xf numFmtId="0" fontId="5" fillId="8" borderId="42" xfId="1" applyFont="1" applyFill="1" applyBorder="1" applyAlignment="1" applyProtection="1">
      <alignment horizontal="center" vertical="center"/>
      <protection locked="0"/>
    </xf>
    <xf numFmtId="0" fontId="5" fillId="8" borderId="64" xfId="1" applyFont="1" applyFill="1" applyBorder="1" applyAlignment="1" applyProtection="1">
      <alignment horizontal="center" vertical="center"/>
      <protection locked="0"/>
    </xf>
    <xf numFmtId="0" fontId="5" fillId="2" borderId="51" xfId="1" applyFont="1" applyFill="1" applyBorder="1" applyAlignment="1" applyProtection="1">
      <alignment horizontal="center" vertical="center"/>
      <protection locked="0"/>
    </xf>
    <xf numFmtId="0" fontId="1" fillId="2" borderId="1" xfId="1" applyFont="1">
      <alignment vertical="center"/>
    </xf>
    <xf numFmtId="0" fontId="5" fillId="8" borderId="51" xfId="1" applyFont="1" applyFill="1" applyBorder="1" applyAlignment="1" applyProtection="1">
      <alignment horizontal="center" vertical="center"/>
      <protection locked="0"/>
    </xf>
    <xf numFmtId="0" fontId="2" fillId="2" borderId="1" xfId="1" applyFont="1" applyFill="1" applyProtection="1">
      <alignment vertical="center"/>
      <protection locked="0"/>
    </xf>
    <xf numFmtId="0" fontId="18" fillId="2" borderId="1" xfId="1" applyFont="1" applyFill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6" fillId="2" borderId="64" xfId="1" applyFont="1" applyBorder="1" applyAlignment="1" applyProtection="1">
      <alignment horizontal="center" vertical="center"/>
      <protection locked="0"/>
    </xf>
    <xf numFmtId="0" fontId="6" fillId="4" borderId="28" xfId="1" applyFont="1" applyFill="1" applyBorder="1" applyAlignment="1" applyProtection="1">
      <alignment horizontal="center" vertical="center"/>
      <protection locked="0"/>
    </xf>
    <xf numFmtId="0" fontId="6" fillId="5" borderId="28" xfId="1" applyFont="1" applyFill="1" applyBorder="1" applyAlignment="1" applyProtection="1">
      <alignment horizontal="center" vertical="center"/>
      <protection locked="0"/>
    </xf>
    <xf numFmtId="0" fontId="6" fillId="2" borderId="97" xfId="1" applyFont="1" applyBorder="1" applyAlignment="1" applyProtection="1">
      <alignment horizontal="center" vertical="center"/>
      <protection locked="0"/>
    </xf>
    <xf numFmtId="0" fontId="6" fillId="2" borderId="66" xfId="1" applyFont="1" applyBorder="1" applyAlignment="1" applyProtection="1">
      <alignment horizontal="center" vertical="center"/>
      <protection locked="0"/>
    </xf>
    <xf numFmtId="0" fontId="6" fillId="8" borderId="65" xfId="1" applyFont="1" applyFill="1" applyBorder="1" applyAlignment="1" applyProtection="1">
      <alignment horizontal="center" vertical="center"/>
      <protection locked="0"/>
    </xf>
    <xf numFmtId="0" fontId="6" fillId="8" borderId="41" xfId="1" applyFont="1" applyFill="1" applyBorder="1" applyAlignment="1" applyProtection="1">
      <alignment horizontal="center" vertical="center"/>
      <protection locked="0"/>
    </xf>
    <xf numFmtId="0" fontId="6" fillId="8" borderId="40" xfId="1" applyFont="1" applyFill="1" applyBorder="1" applyAlignment="1" applyProtection="1">
      <alignment horizontal="center" vertical="center"/>
      <protection locked="0"/>
    </xf>
    <xf numFmtId="0" fontId="6" fillId="8" borderId="51" xfId="1" applyFont="1" applyFill="1" applyBorder="1" applyAlignment="1" applyProtection="1">
      <alignment horizontal="center" vertical="center"/>
      <protection locked="0"/>
    </xf>
    <xf numFmtId="0" fontId="6" fillId="8" borderId="42" xfId="1" applyFont="1" applyFill="1" applyBorder="1" applyAlignment="1" applyProtection="1">
      <alignment horizontal="center" vertical="center"/>
      <protection locked="0"/>
    </xf>
    <xf numFmtId="0" fontId="6" fillId="2" borderId="69" xfId="1" applyFont="1" applyBorder="1" applyAlignment="1" applyProtection="1">
      <alignment horizontal="center" vertical="center"/>
      <protection locked="0"/>
    </xf>
    <xf numFmtId="0" fontId="3" fillId="2" borderId="64" xfId="1" applyFont="1" applyBorder="1" applyAlignment="1" applyProtection="1">
      <alignment horizontal="center" vertical="center"/>
      <protection locked="0"/>
    </xf>
    <xf numFmtId="0" fontId="25" fillId="2" borderId="99" xfId="1" applyFont="1" applyFill="1" applyBorder="1" applyAlignment="1">
      <alignment horizontal="center" vertical="center"/>
    </xf>
    <xf numFmtId="0" fontId="26" fillId="2" borderId="99" xfId="1" applyFont="1" applyBorder="1" applyAlignment="1">
      <alignment horizontal="center" vertical="center"/>
    </xf>
    <xf numFmtId="0" fontId="13" fillId="2" borderId="99" xfId="1" applyFont="1" applyBorder="1" applyAlignment="1">
      <alignment horizontal="center" vertical="center"/>
    </xf>
    <xf numFmtId="0" fontId="17" fillId="9" borderId="5" xfId="1" applyFont="1" applyFill="1" applyBorder="1" applyAlignment="1" applyProtection="1">
      <alignment horizontal="center" vertical="center"/>
      <protection locked="0"/>
    </xf>
    <xf numFmtId="0" fontId="17" fillId="9" borderId="6" xfId="1" applyFont="1" applyFill="1" applyBorder="1" applyAlignment="1" applyProtection="1">
      <alignment horizontal="center" vertical="center"/>
      <protection locked="0"/>
    </xf>
    <xf numFmtId="0" fontId="17" fillId="9" borderId="7" xfId="1" applyFont="1" applyFill="1" applyBorder="1" applyAlignment="1" applyProtection="1">
      <alignment horizontal="center" vertical="center"/>
      <protection locked="0"/>
    </xf>
    <xf numFmtId="0" fontId="16" fillId="2" borderId="1" xfId="1" applyFont="1" applyBorder="1" applyAlignment="1">
      <alignment horizontal="left" vertical="center"/>
    </xf>
    <xf numFmtId="0" fontId="13" fillId="2" borderId="99" xfId="1" applyFont="1" applyBorder="1" applyAlignment="1">
      <alignment horizontal="center" vertical="center"/>
    </xf>
    <xf numFmtId="0" fontId="5" fillId="2" borderId="99" xfId="1" applyFont="1" applyBorder="1" applyAlignment="1" applyProtection="1">
      <alignment horizontal="center" vertical="center"/>
      <protection locked="0"/>
    </xf>
    <xf numFmtId="0" fontId="10" fillId="8" borderId="19" xfId="1" applyFont="1" applyFill="1" applyBorder="1" applyAlignment="1" applyProtection="1">
      <alignment horizontal="center" vertical="center"/>
      <protection locked="0"/>
    </xf>
    <xf numFmtId="0" fontId="10" fillId="8" borderId="16" xfId="1" applyFont="1" applyFill="1" applyBorder="1" applyAlignment="1" applyProtection="1">
      <alignment horizontal="center" vertical="center"/>
      <protection locked="0"/>
    </xf>
    <xf numFmtId="0" fontId="10" fillId="8" borderId="17" xfId="1" applyFont="1" applyFill="1" applyBorder="1" applyAlignment="1" applyProtection="1">
      <alignment horizontal="center" vertical="center"/>
      <protection locked="0"/>
    </xf>
    <xf numFmtId="0" fontId="10" fillId="8" borderId="23" xfId="1" applyFont="1" applyFill="1" applyBorder="1" applyAlignment="1" applyProtection="1">
      <alignment horizontal="center" vertical="center"/>
      <protection locked="0"/>
    </xf>
    <xf numFmtId="0" fontId="10" fillId="8" borderId="18" xfId="1" applyFont="1" applyFill="1" applyBorder="1" applyAlignment="1" applyProtection="1">
      <alignment horizontal="center" vertical="center"/>
      <protection locked="0"/>
    </xf>
    <xf numFmtId="0" fontId="20" fillId="7" borderId="55" xfId="1" applyFont="1" applyFill="1" applyBorder="1" applyAlignment="1" applyProtection="1">
      <alignment horizontal="center" vertical="center"/>
      <protection locked="0"/>
    </xf>
    <xf numFmtId="0" fontId="20" fillId="7" borderId="93" xfId="1" applyFont="1" applyFill="1" applyBorder="1" applyAlignment="1" applyProtection="1">
      <alignment horizontal="center" vertical="center"/>
      <protection locked="0"/>
    </xf>
    <xf numFmtId="0" fontId="10" fillId="5" borderId="20" xfId="1" applyFont="1" applyFill="1" applyBorder="1" applyAlignment="1" applyProtection="1">
      <alignment horizontal="center" vertical="center"/>
      <protection locked="0"/>
    </xf>
    <xf numFmtId="0" fontId="10" fillId="5" borderId="4" xfId="1" applyFont="1" applyFill="1" applyBorder="1" applyAlignment="1" applyProtection="1">
      <alignment horizontal="center" vertical="center"/>
      <protection locked="0"/>
    </xf>
    <xf numFmtId="0" fontId="10" fillId="5" borderId="14" xfId="1" applyFont="1" applyFill="1" applyBorder="1" applyAlignment="1" applyProtection="1">
      <alignment horizontal="center" vertical="center"/>
      <protection locked="0"/>
    </xf>
    <xf numFmtId="0" fontId="10" fillId="5" borderId="24" xfId="1" applyFont="1" applyFill="1" applyBorder="1" applyAlignment="1" applyProtection="1">
      <alignment horizontal="center" vertical="center"/>
      <protection locked="0"/>
    </xf>
    <xf numFmtId="0" fontId="10" fillId="5" borderId="15" xfId="1" applyFont="1" applyFill="1" applyBorder="1" applyAlignment="1" applyProtection="1">
      <alignment horizontal="center" vertical="center"/>
      <protection locked="0"/>
    </xf>
    <xf numFmtId="0" fontId="3" fillId="5" borderId="20" xfId="1" applyFont="1" applyFill="1" applyBorder="1" applyAlignment="1" applyProtection="1">
      <alignment horizontal="center" vertical="center"/>
      <protection locked="0"/>
    </xf>
    <xf numFmtId="0" fontId="3" fillId="5" borderId="24" xfId="1" applyFont="1" applyFill="1" applyBorder="1" applyAlignment="1" applyProtection="1">
      <alignment horizontal="center" vertical="center"/>
      <protection locked="0"/>
    </xf>
    <xf numFmtId="0" fontId="3" fillId="4" borderId="20" xfId="1" applyFont="1" applyFill="1" applyBorder="1" applyAlignment="1" applyProtection="1">
      <alignment horizontal="center" vertical="center"/>
      <protection locked="0"/>
    </xf>
    <xf numFmtId="0" fontId="3" fillId="4" borderId="15" xfId="1" applyFont="1" applyFill="1" applyBorder="1" applyAlignment="1" applyProtection="1">
      <alignment horizontal="center" vertical="center"/>
      <protection locked="0"/>
    </xf>
    <xf numFmtId="16" fontId="3" fillId="4" borderId="20" xfId="1" applyNumberFormat="1" applyFont="1" applyFill="1" applyBorder="1" applyAlignment="1" applyProtection="1">
      <alignment horizontal="center" vertical="center"/>
      <protection locked="0"/>
    </xf>
    <xf numFmtId="0" fontId="15" fillId="5" borderId="26" xfId="1" applyFont="1" applyFill="1" applyBorder="1" applyAlignment="1" applyProtection="1">
      <alignment horizontal="center" vertical="center"/>
      <protection locked="0"/>
    </xf>
    <xf numFmtId="0" fontId="15" fillId="5" borderId="2" xfId="1" applyFont="1" applyFill="1" applyBorder="1" applyAlignment="1" applyProtection="1">
      <alignment horizontal="center" vertical="center"/>
      <protection locked="0"/>
    </xf>
    <xf numFmtId="0" fontId="15" fillId="4" borderId="26" xfId="1" applyFont="1" applyFill="1" applyBorder="1" applyAlignment="1" applyProtection="1">
      <alignment horizontal="center" vertical="center"/>
      <protection locked="0"/>
    </xf>
    <xf numFmtId="0" fontId="15" fillId="4" borderId="2" xfId="1" applyFont="1" applyFill="1" applyBorder="1" applyAlignment="1" applyProtection="1">
      <alignment horizontal="center" vertical="center"/>
      <protection locked="0"/>
    </xf>
    <xf numFmtId="0" fontId="10" fillId="4" borderId="8" xfId="1" applyFont="1" applyFill="1" applyBorder="1" applyAlignment="1" applyProtection="1">
      <alignment horizontal="center" vertical="center"/>
      <protection locked="0"/>
    </xf>
    <xf numFmtId="0" fontId="10" fillId="4" borderId="9" xfId="1" applyFont="1" applyFill="1" applyBorder="1" applyAlignment="1" applyProtection="1">
      <alignment horizontal="center" vertical="center"/>
      <protection locked="0"/>
    </xf>
    <xf numFmtId="0" fontId="10" fillId="8" borderId="61" xfId="1" applyFont="1" applyFill="1" applyBorder="1" applyAlignment="1" applyProtection="1">
      <alignment horizontal="center" vertical="center"/>
      <protection locked="0"/>
    </xf>
    <xf numFmtId="0" fontId="10" fillId="8" borderId="62" xfId="1" applyFont="1" applyFill="1" applyBorder="1" applyAlignment="1" applyProtection="1">
      <alignment horizontal="center" vertical="center"/>
      <protection locked="0"/>
    </xf>
    <xf numFmtId="0" fontId="10" fillId="8" borderId="63" xfId="1" applyFont="1" applyFill="1" applyBorder="1" applyAlignment="1" applyProtection="1">
      <alignment horizontal="center" vertical="center"/>
      <protection locked="0"/>
    </xf>
    <xf numFmtId="0" fontId="20" fillId="7" borderId="58" xfId="1" applyFont="1" applyFill="1" applyBorder="1" applyAlignment="1" applyProtection="1">
      <alignment horizontal="center" vertical="center"/>
      <protection locked="0"/>
    </xf>
    <xf numFmtId="0" fontId="20" fillId="7" borderId="59" xfId="1" applyFont="1" applyFill="1" applyBorder="1" applyAlignment="1" applyProtection="1">
      <alignment horizontal="center" vertical="center"/>
      <protection locked="0"/>
    </xf>
    <xf numFmtId="0" fontId="20" fillId="6" borderId="58" xfId="1" applyFont="1" applyFill="1" applyBorder="1" applyAlignment="1" applyProtection="1">
      <alignment horizontal="center" vertical="center"/>
      <protection locked="0"/>
    </xf>
    <xf numFmtId="0" fontId="20" fillId="6" borderId="59" xfId="1" applyFont="1" applyFill="1" applyBorder="1" applyAlignment="1" applyProtection="1">
      <alignment horizontal="center" vertical="center"/>
      <protection locked="0"/>
    </xf>
    <xf numFmtId="0" fontId="20" fillId="6" borderId="60" xfId="1" applyFont="1" applyFill="1" applyBorder="1" applyAlignment="1" applyProtection="1">
      <alignment horizontal="center" vertical="center"/>
      <protection locked="0"/>
    </xf>
    <xf numFmtId="0" fontId="20" fillId="6" borderId="56" xfId="1" applyFont="1" applyFill="1" applyBorder="1" applyAlignment="1" applyProtection="1">
      <alignment horizontal="center" vertical="center"/>
      <protection locked="0"/>
    </xf>
    <xf numFmtId="0" fontId="20" fillId="6" borderId="92" xfId="1" applyFont="1" applyFill="1" applyBorder="1" applyAlignment="1" applyProtection="1">
      <alignment horizontal="center" vertical="center"/>
      <protection locked="0"/>
    </xf>
    <xf numFmtId="0" fontId="10" fillId="4" borderId="3" xfId="1" applyFont="1" applyFill="1" applyBorder="1" applyAlignment="1" applyProtection="1">
      <alignment horizontal="center" vertical="center"/>
      <protection locked="0"/>
    </xf>
    <xf numFmtId="0" fontId="10" fillId="4" borderId="13" xfId="1" applyFont="1" applyFill="1" applyBorder="1" applyAlignment="1" applyProtection="1">
      <alignment horizontal="center" vertical="center"/>
      <protection locked="0"/>
    </xf>
    <xf numFmtId="0" fontId="10" fillId="4" borderId="25" xfId="1" applyFont="1" applyFill="1" applyBorder="1" applyAlignment="1" applyProtection="1">
      <alignment horizontal="center" vertical="center"/>
      <protection locked="0"/>
    </xf>
    <xf numFmtId="0" fontId="10" fillId="5" borderId="44" xfId="1" applyFont="1" applyFill="1" applyBorder="1" applyAlignment="1" applyProtection="1">
      <alignment horizontal="center" vertical="center"/>
      <protection locked="0"/>
    </xf>
    <xf numFmtId="0" fontId="10" fillId="5" borderId="32" xfId="1" applyFont="1" applyFill="1" applyBorder="1" applyAlignment="1" applyProtection="1">
      <alignment horizontal="center" vertical="center"/>
      <protection locked="0"/>
    </xf>
    <xf numFmtId="0" fontId="10" fillId="5" borderId="45" xfId="1" applyFont="1" applyFill="1" applyBorder="1" applyAlignment="1" applyProtection="1">
      <alignment horizontal="center" vertical="center"/>
      <protection locked="0"/>
    </xf>
    <xf numFmtId="0" fontId="10" fillId="4" borderId="32" xfId="1" applyFont="1" applyFill="1" applyBorder="1" applyAlignment="1" applyProtection="1">
      <alignment horizontal="center" vertical="center"/>
      <protection locked="0"/>
    </xf>
    <xf numFmtId="0" fontId="10" fillId="4" borderId="33" xfId="1" applyFont="1" applyFill="1" applyBorder="1" applyAlignment="1" applyProtection="1">
      <alignment horizontal="center" vertical="center"/>
      <protection locked="0"/>
    </xf>
    <xf numFmtId="0" fontId="7" fillId="2" borderId="37" xfId="1" applyFont="1" applyBorder="1" applyAlignment="1" applyProtection="1">
      <alignment horizontal="center" vertical="center"/>
      <protection locked="0"/>
    </xf>
    <xf numFmtId="0" fontId="7" fillId="2" borderId="38" xfId="1" applyFont="1" applyBorder="1" applyAlignment="1" applyProtection="1">
      <alignment horizontal="center" vertical="center"/>
      <protection locked="0"/>
    </xf>
    <xf numFmtId="0" fontId="3" fillId="2" borderId="47" xfId="1" applyFont="1" applyBorder="1" applyAlignment="1" applyProtection="1">
      <alignment horizontal="left" vertical="center"/>
      <protection locked="0"/>
    </xf>
    <xf numFmtId="0" fontId="3" fillId="2" borderId="43" xfId="1" applyFont="1" applyBorder="1" applyAlignment="1" applyProtection="1">
      <alignment horizontal="left" vertical="center"/>
      <protection locked="0"/>
    </xf>
    <xf numFmtId="0" fontId="3" fillId="2" borderId="70" xfId="1" applyFont="1" applyBorder="1" applyAlignment="1" applyProtection="1">
      <alignment horizontal="left" vertical="center"/>
      <protection locked="0"/>
    </xf>
    <xf numFmtId="0" fontId="3" fillId="2" borderId="71" xfId="1" applyFont="1" applyBorder="1" applyAlignment="1" applyProtection="1">
      <alignment horizontal="left" vertical="center"/>
      <protection locked="0"/>
    </xf>
    <xf numFmtId="0" fontId="3" fillId="2" borderId="1" xfId="1" applyFont="1" applyBorder="1" applyAlignment="1" applyProtection="1">
      <alignment horizontal="left" vertical="center"/>
      <protection locked="0"/>
    </xf>
    <xf numFmtId="0" fontId="3" fillId="2" borderId="10" xfId="1" applyFont="1" applyBorder="1" applyAlignment="1" applyProtection="1">
      <alignment horizontal="left" vertical="center"/>
      <protection locked="0"/>
    </xf>
    <xf numFmtId="0" fontId="3" fillId="2" borderId="72" xfId="1" applyFont="1" applyBorder="1" applyAlignment="1" applyProtection="1">
      <alignment horizontal="left" vertical="center"/>
      <protection locked="0"/>
    </xf>
    <xf numFmtId="0" fontId="3" fillId="2" borderId="11" xfId="1" applyFont="1" applyBorder="1" applyAlignment="1" applyProtection="1">
      <alignment horizontal="left" vertical="center"/>
      <protection locked="0"/>
    </xf>
    <xf numFmtId="0" fontId="3" fillId="2" borderId="12" xfId="1" applyFont="1" applyBorder="1" applyAlignment="1" applyProtection="1">
      <alignment horizontal="left" vertical="center"/>
      <protection locked="0"/>
    </xf>
    <xf numFmtId="0" fontId="10" fillId="4" borderId="20" xfId="1" applyFont="1" applyFill="1" applyBorder="1" applyAlignment="1" applyProtection="1">
      <alignment horizontal="center" vertical="center"/>
      <protection locked="0"/>
    </xf>
    <xf numFmtId="0" fontId="10" fillId="4" borderId="15" xfId="1" applyFont="1" applyFill="1" applyBorder="1" applyAlignment="1" applyProtection="1">
      <alignment horizontal="center" vertical="center"/>
      <protection locked="0"/>
    </xf>
    <xf numFmtId="0" fontId="2" fillId="2" borderId="37" xfId="1" applyFont="1" applyBorder="1" applyAlignment="1" applyProtection="1">
      <alignment horizontal="center" vertical="center"/>
      <protection locked="0"/>
    </xf>
    <xf numFmtId="0" fontId="2" fillId="2" borderId="38" xfId="1" applyFont="1" applyBorder="1" applyAlignment="1" applyProtection="1">
      <alignment horizontal="center" vertical="center"/>
      <protection locked="0"/>
    </xf>
    <xf numFmtId="0" fontId="3" fillId="2" borderId="47" xfId="1" applyFont="1" applyBorder="1" applyAlignment="1" applyProtection="1">
      <alignment horizontal="left" wrapText="1"/>
      <protection locked="0"/>
    </xf>
    <xf numFmtId="0" fontId="3" fillId="2" borderId="43" xfId="1" applyFont="1" applyBorder="1" applyAlignment="1" applyProtection="1">
      <alignment horizontal="left" wrapText="1"/>
      <protection locked="0"/>
    </xf>
    <xf numFmtId="0" fontId="3" fillId="2" borderId="70" xfId="1" applyFont="1" applyBorder="1" applyAlignment="1" applyProtection="1">
      <alignment horizontal="left" wrapText="1"/>
      <protection locked="0"/>
    </xf>
    <xf numFmtId="0" fontId="21" fillId="7" borderId="68" xfId="1" applyFont="1" applyFill="1" applyBorder="1" applyAlignment="1" applyProtection="1">
      <alignment horizontal="center" vertical="center"/>
      <protection locked="0"/>
    </xf>
    <xf numFmtId="0" fontId="21" fillId="7" borderId="41" xfId="1" applyFont="1" applyFill="1" applyBorder="1" applyAlignment="1" applyProtection="1">
      <alignment horizontal="center" vertical="center"/>
      <protection locked="0"/>
    </xf>
    <xf numFmtId="0" fontId="21" fillId="7" borderId="42" xfId="1" applyFont="1" applyFill="1" applyBorder="1" applyAlignment="1" applyProtection="1">
      <alignment horizontal="center" vertical="center"/>
      <protection locked="0"/>
    </xf>
    <xf numFmtId="0" fontId="21" fillId="6" borderId="40" xfId="1" applyFont="1" applyFill="1" applyBorder="1" applyAlignment="1" applyProtection="1">
      <alignment horizontal="center" vertical="center"/>
      <protection locked="0"/>
    </xf>
    <xf numFmtId="0" fontId="21" fillId="6" borderId="41" xfId="1" applyFont="1" applyFill="1" applyBorder="1" applyAlignment="1" applyProtection="1">
      <alignment horizontal="center" vertical="center"/>
      <protection locked="0"/>
    </xf>
    <xf numFmtId="0" fontId="21" fillId="6" borderId="65" xfId="1" applyFont="1" applyFill="1" applyBorder="1" applyAlignment="1" applyProtection="1">
      <alignment horizontal="center" vertical="center"/>
      <protection locked="0"/>
    </xf>
    <xf numFmtId="0" fontId="10" fillId="2" borderId="47" xfId="1" applyFont="1" applyFill="1" applyBorder="1" applyAlignment="1" applyProtection="1">
      <alignment horizontal="center" vertical="center"/>
      <protection locked="0"/>
    </xf>
    <xf numFmtId="0" fontId="10" fillId="2" borderId="43" xfId="1" applyFont="1" applyFill="1" applyBorder="1" applyAlignment="1" applyProtection="1">
      <alignment horizontal="center" vertical="center"/>
      <protection locked="0"/>
    </xf>
    <xf numFmtId="0" fontId="10" fillId="2" borderId="48" xfId="1" applyFont="1" applyFill="1" applyBorder="1" applyAlignment="1" applyProtection="1">
      <alignment horizontal="center" vertical="center"/>
      <protection locked="0"/>
    </xf>
    <xf numFmtId="0" fontId="21" fillId="7" borderId="44" xfId="1" applyFont="1" applyFill="1" applyBorder="1" applyAlignment="1" applyProtection="1">
      <alignment horizontal="center" vertical="center"/>
      <protection locked="0"/>
    </xf>
    <xf numFmtId="0" fontId="21" fillId="7" borderId="32" xfId="1" applyFont="1" applyFill="1" applyBorder="1" applyAlignment="1" applyProtection="1">
      <alignment horizontal="center" vertical="center"/>
      <protection locked="0"/>
    </xf>
    <xf numFmtId="0" fontId="21" fillId="7" borderId="49" xfId="1" applyFont="1" applyFill="1" applyBorder="1" applyAlignment="1" applyProtection="1">
      <alignment horizontal="center" vertical="center"/>
      <protection locked="0"/>
    </xf>
    <xf numFmtId="0" fontId="21" fillId="6" borderId="32" xfId="1" applyFont="1" applyFill="1" applyBorder="1" applyAlignment="1" applyProtection="1">
      <alignment horizontal="center" vertical="center"/>
      <protection locked="0"/>
    </xf>
    <xf numFmtId="0" fontId="21" fillId="6" borderId="45" xfId="1" applyFont="1" applyFill="1" applyBorder="1" applyAlignment="1" applyProtection="1">
      <alignment horizontal="center" vertical="center"/>
      <protection locked="0"/>
    </xf>
    <xf numFmtId="0" fontId="19" fillId="11" borderId="5" xfId="1" applyFont="1" applyFill="1" applyBorder="1" applyAlignment="1" applyProtection="1">
      <alignment horizontal="center" vertical="center"/>
      <protection locked="0"/>
    </xf>
    <xf numFmtId="0" fontId="19" fillId="11" borderId="6" xfId="1" applyFont="1" applyFill="1" applyBorder="1" applyAlignment="1" applyProtection="1">
      <alignment horizontal="center" vertical="center"/>
      <protection locked="0"/>
    </xf>
    <xf numFmtId="0" fontId="19" fillId="11" borderId="7" xfId="1" applyFont="1" applyFill="1" applyBorder="1" applyAlignment="1" applyProtection="1">
      <alignment horizontal="center" vertical="center"/>
      <protection locked="0"/>
    </xf>
    <xf numFmtId="0" fontId="22" fillId="7" borderId="44" xfId="1" applyFont="1" applyFill="1" applyBorder="1" applyAlignment="1" applyProtection="1">
      <alignment horizontal="center" vertical="center"/>
      <protection locked="0"/>
    </xf>
    <xf numFmtId="0" fontId="22" fillId="7" borderId="32" xfId="1" applyFont="1" applyFill="1" applyBorder="1" applyAlignment="1" applyProtection="1">
      <alignment horizontal="center" vertical="center"/>
      <protection locked="0"/>
    </xf>
    <xf numFmtId="0" fontId="22" fillId="7" borderId="45" xfId="1" applyFont="1" applyFill="1" applyBorder="1" applyAlignment="1" applyProtection="1">
      <alignment horizontal="center" vertical="center"/>
      <protection locked="0"/>
    </xf>
    <xf numFmtId="0" fontId="22" fillId="6" borderId="44" xfId="1" applyFont="1" applyFill="1" applyBorder="1" applyAlignment="1" applyProtection="1">
      <alignment horizontal="center" vertical="center"/>
      <protection locked="0"/>
    </xf>
    <xf numFmtId="0" fontId="22" fillId="6" borderId="32" xfId="1" applyFont="1" applyFill="1" applyBorder="1" applyAlignment="1" applyProtection="1">
      <alignment horizontal="center" vertical="center"/>
      <protection locked="0"/>
    </xf>
    <xf numFmtId="0" fontId="22" fillId="6" borderId="45" xfId="1" applyFont="1" applyFill="1" applyBorder="1" applyAlignment="1" applyProtection="1">
      <alignment horizontal="center" vertical="center"/>
      <protection locked="0"/>
    </xf>
    <xf numFmtId="0" fontId="5" fillId="2" borderId="73" xfId="1" applyFont="1" applyBorder="1" applyAlignment="1" applyProtection="1">
      <alignment horizontal="center" vertical="center"/>
      <protection locked="0"/>
    </xf>
    <xf numFmtId="0" fontId="5" fillId="2" borderId="74" xfId="1" applyFont="1" applyBorder="1" applyAlignment="1" applyProtection="1">
      <alignment horizontal="center" vertical="center"/>
      <protection locked="0"/>
    </xf>
    <xf numFmtId="0" fontId="5" fillId="2" borderId="75" xfId="1" applyFont="1" applyBorder="1" applyAlignment="1" applyProtection="1">
      <alignment horizontal="center" vertical="center"/>
      <protection locked="0"/>
    </xf>
    <xf numFmtId="0" fontId="5" fillId="2" borderId="76" xfId="1" applyFont="1" applyBorder="1" applyAlignment="1" applyProtection="1">
      <alignment horizontal="center" vertical="center"/>
      <protection locked="0"/>
    </xf>
    <xf numFmtId="0" fontId="5" fillId="2" borderId="77" xfId="1" applyFont="1" applyBorder="1" applyAlignment="1" applyProtection="1">
      <alignment horizontal="center" vertical="center"/>
      <protection locked="0"/>
    </xf>
    <xf numFmtId="179" fontId="10" fillId="2" borderId="78" xfId="1" applyNumberFormat="1" applyFont="1" applyBorder="1" applyAlignment="1" applyProtection="1">
      <alignment horizontal="center" vertical="center"/>
      <protection locked="0"/>
    </xf>
    <xf numFmtId="179" fontId="10" fillId="2" borderId="31" xfId="1" applyNumberFormat="1" applyFont="1" applyBorder="1" applyAlignment="1" applyProtection="1">
      <alignment horizontal="center" vertical="center"/>
      <protection locked="0"/>
    </xf>
    <xf numFmtId="179" fontId="10" fillId="2" borderId="29" xfId="1" applyNumberFormat="1" applyFont="1" applyBorder="1" applyAlignment="1" applyProtection="1">
      <alignment horizontal="center" vertical="center"/>
      <protection locked="0"/>
    </xf>
    <xf numFmtId="178" fontId="10" fillId="2" borderId="79" xfId="1" applyNumberFormat="1" applyFont="1" applyBorder="1" applyAlignment="1" applyProtection="1">
      <alignment horizontal="center" vertical="center"/>
      <protection locked="0"/>
    </xf>
    <xf numFmtId="178" fontId="10" fillId="2" borderId="80" xfId="1" applyNumberFormat="1" applyFont="1" applyBorder="1" applyAlignment="1" applyProtection="1">
      <alignment horizontal="center" vertical="center"/>
      <protection locked="0"/>
    </xf>
    <xf numFmtId="176" fontId="10" fillId="2" borderId="79" xfId="1" applyNumberFormat="1" applyFont="1" applyBorder="1" applyAlignment="1" applyProtection="1">
      <alignment horizontal="center" vertical="center"/>
      <protection locked="0"/>
    </xf>
    <xf numFmtId="176" fontId="10" fillId="2" borderId="80" xfId="1" applyNumberFormat="1" applyFont="1" applyBorder="1" applyAlignment="1" applyProtection="1">
      <alignment horizontal="center" vertical="center"/>
      <protection locked="0"/>
    </xf>
    <xf numFmtId="0" fontId="4" fillId="12" borderId="5" xfId="1" applyFont="1" applyFill="1" applyBorder="1" applyAlignment="1" applyProtection="1">
      <alignment horizontal="center" vertical="center"/>
      <protection locked="0"/>
    </xf>
    <xf numFmtId="0" fontId="4" fillId="12" borderId="6" xfId="1" applyFont="1" applyFill="1" applyBorder="1" applyAlignment="1" applyProtection="1">
      <alignment horizontal="center" vertical="center"/>
      <protection locked="0"/>
    </xf>
    <xf numFmtId="0" fontId="4" fillId="12" borderId="7" xfId="1" applyFont="1" applyFill="1" applyBorder="1" applyAlignment="1" applyProtection="1">
      <alignment horizontal="center" vertical="center"/>
      <protection locked="0"/>
    </xf>
    <xf numFmtId="0" fontId="3" fillId="8" borderId="47" xfId="1" applyFont="1" applyFill="1" applyBorder="1" applyAlignment="1" applyProtection="1">
      <alignment horizontal="center" vertical="center"/>
      <protection locked="0"/>
    </xf>
    <xf numFmtId="0" fontId="3" fillId="8" borderId="43" xfId="1" applyFont="1" applyFill="1" applyBorder="1" applyAlignment="1" applyProtection="1">
      <alignment horizontal="center" vertical="center"/>
      <protection locked="0"/>
    </xf>
    <xf numFmtId="0" fontId="3" fillId="8" borderId="48" xfId="1" applyFont="1" applyFill="1" applyBorder="1" applyAlignment="1" applyProtection="1">
      <alignment horizontal="center" vertical="center"/>
      <protection locked="0"/>
    </xf>
    <xf numFmtId="0" fontId="3" fillId="2" borderId="47" xfId="1" applyFont="1" applyFill="1" applyBorder="1" applyAlignment="1" applyProtection="1">
      <alignment horizontal="center" vertical="center"/>
      <protection locked="0"/>
    </xf>
    <xf numFmtId="0" fontId="3" fillId="2" borderId="43" xfId="1" applyFont="1" applyFill="1" applyBorder="1" applyAlignment="1" applyProtection="1">
      <alignment horizontal="center" vertical="center"/>
      <protection locked="0"/>
    </xf>
    <xf numFmtId="0" fontId="3" fillId="2" borderId="48" xfId="1" applyFont="1" applyFill="1" applyBorder="1" applyAlignment="1" applyProtection="1">
      <alignment horizontal="center" vertical="center"/>
      <protection locked="0"/>
    </xf>
    <xf numFmtId="0" fontId="22" fillId="7" borderId="64" xfId="1" applyFont="1" applyFill="1" applyBorder="1" applyAlignment="1" applyProtection="1">
      <alignment horizontal="center" vertical="center"/>
      <protection locked="0"/>
    </xf>
    <xf numFmtId="0" fontId="22" fillId="6" borderId="64" xfId="1" applyFont="1" applyFill="1" applyBorder="1" applyAlignment="1" applyProtection="1">
      <alignment horizontal="center" vertical="center"/>
      <protection locked="0"/>
    </xf>
    <xf numFmtId="0" fontId="22" fillId="6" borderId="98" xfId="1" applyFont="1" applyFill="1" applyBorder="1" applyAlignment="1" applyProtection="1">
      <alignment horizontal="center" vertical="center"/>
      <protection locked="0"/>
    </xf>
    <xf numFmtId="0" fontId="6" fillId="5" borderId="20" xfId="1" applyFont="1" applyFill="1" applyBorder="1" applyAlignment="1" applyProtection="1">
      <alignment horizontal="center" vertical="center"/>
      <protection locked="0"/>
    </xf>
    <xf numFmtId="0" fontId="6" fillId="5" borderId="24" xfId="1" applyFont="1" applyFill="1" applyBorder="1" applyAlignment="1" applyProtection="1">
      <alignment horizontal="center" vertical="center"/>
      <protection locked="0"/>
    </xf>
    <xf numFmtId="0" fontId="6" fillId="4" borderId="20" xfId="1" applyFont="1" applyFill="1" applyBorder="1" applyAlignment="1" applyProtection="1">
      <alignment horizontal="center" vertical="center"/>
      <protection locked="0"/>
    </xf>
    <xf numFmtId="0" fontId="6" fillId="4" borderId="24" xfId="1" applyFont="1" applyFill="1" applyBorder="1" applyAlignment="1" applyProtection="1">
      <alignment horizontal="center" vertical="center"/>
      <protection locked="0"/>
    </xf>
    <xf numFmtId="0" fontId="6" fillId="5" borderId="26" xfId="1" applyFont="1" applyFill="1" applyBorder="1" applyAlignment="1" applyProtection="1">
      <alignment horizontal="center" vertical="center"/>
      <protection locked="0"/>
    </xf>
    <xf numFmtId="0" fontId="6" fillId="5" borderId="2" xfId="1" applyFont="1" applyFill="1" applyBorder="1" applyAlignment="1" applyProtection="1">
      <alignment horizontal="center" vertical="center"/>
      <protection locked="0"/>
    </xf>
    <xf numFmtId="0" fontId="6" fillId="4" borderId="26" xfId="1" applyFont="1" applyFill="1" applyBorder="1" applyAlignment="1" applyProtection="1">
      <alignment horizontal="center" vertical="center"/>
      <protection locked="0"/>
    </xf>
    <xf numFmtId="0" fontId="6" fillId="4" borderId="2" xfId="1" applyFont="1" applyFill="1" applyBorder="1" applyAlignment="1" applyProtection="1">
      <alignment horizontal="center" vertical="center"/>
      <protection locked="0"/>
    </xf>
    <xf numFmtId="0" fontId="6" fillId="5" borderId="44" xfId="1" applyFont="1" applyFill="1" applyBorder="1" applyAlignment="1" applyProtection="1">
      <alignment horizontal="center" vertical="center"/>
      <protection locked="0"/>
    </xf>
    <xf numFmtId="0" fontId="6" fillId="5" borderId="32" xfId="1" applyFont="1" applyFill="1" applyBorder="1" applyAlignment="1" applyProtection="1">
      <alignment horizontal="center" vertical="center"/>
      <protection locked="0"/>
    </xf>
    <xf numFmtId="0" fontId="6" fillId="5" borderId="45" xfId="1" applyFont="1" applyFill="1" applyBorder="1" applyAlignment="1" applyProtection="1">
      <alignment horizontal="center" vertical="center"/>
      <protection locked="0"/>
    </xf>
    <xf numFmtId="0" fontId="6" fillId="4" borderId="32" xfId="1" applyFont="1" applyFill="1" applyBorder="1" applyAlignment="1" applyProtection="1">
      <alignment horizontal="center" vertical="center"/>
      <protection locked="0"/>
    </xf>
    <xf numFmtId="0" fontId="6" fillId="4" borderId="45" xfId="1" applyFont="1" applyFill="1" applyBorder="1" applyAlignment="1" applyProtection="1">
      <alignment horizontal="center" vertical="center"/>
      <protection locked="0"/>
    </xf>
    <xf numFmtId="0" fontId="2" fillId="2" borderId="96" xfId="1" applyFont="1" applyBorder="1" applyAlignment="1" applyProtection="1">
      <alignment horizontal="center" vertical="center"/>
      <protection locked="0"/>
    </xf>
    <xf numFmtId="0" fontId="2" fillId="2" borderId="59" xfId="1" applyFont="1" applyBorder="1" applyAlignment="1" applyProtection="1">
      <alignment horizontal="center" vertical="center"/>
      <protection locked="0"/>
    </xf>
    <xf numFmtId="0" fontId="2" fillId="2" borderId="1" xfId="1" applyFont="1" applyBorder="1" applyAlignment="1" applyProtection="1">
      <alignment horizontal="center" vertical="center"/>
      <protection locked="0"/>
    </xf>
    <xf numFmtId="0" fontId="2" fillId="2" borderId="95" xfId="1" applyFont="1" applyBorder="1" applyAlignment="1" applyProtection="1">
      <alignment horizontal="center" vertical="center"/>
      <protection locked="0"/>
    </xf>
    <xf numFmtId="0" fontId="2" fillId="2" borderId="94" xfId="1" applyFont="1" applyBorder="1" applyAlignment="1" applyProtection="1">
      <alignment horizontal="center" vertical="center"/>
      <protection locked="0"/>
    </xf>
    <xf numFmtId="0" fontId="2" fillId="2" borderId="58" xfId="1" applyFont="1" applyBorder="1" applyAlignment="1" applyProtection="1">
      <alignment horizontal="center" vertical="center"/>
      <protection locked="0"/>
    </xf>
    <xf numFmtId="0" fontId="0" fillId="0" borderId="81" xfId="0" applyBorder="1" applyAlignment="1">
      <alignment horizontal="left" vertical="center"/>
    </xf>
    <xf numFmtId="0" fontId="0" fillId="0" borderId="88" xfId="0" applyBorder="1" applyAlignment="1">
      <alignment horizontal="left" vertical="center"/>
    </xf>
    <xf numFmtId="0" fontId="0" fillId="0" borderId="90" xfId="0" applyBorder="1" applyAlignment="1">
      <alignment horizontal="left" vertical="center"/>
    </xf>
    <xf numFmtId="0" fontId="0" fillId="0" borderId="91" xfId="0" applyBorder="1" applyAlignment="1">
      <alignment horizontal="left" vertical="center"/>
    </xf>
    <xf numFmtId="0" fontId="24" fillId="3" borderId="83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0" fillId="0" borderId="85" xfId="0" applyBorder="1" applyAlignment="1">
      <alignment horizontal="left" vertical="center"/>
    </xf>
    <xf numFmtId="0" fontId="0" fillId="0" borderId="86" xfId="0" applyBorder="1" applyAlignment="1">
      <alignment horizontal="left" vertical="center"/>
    </xf>
  </cellXfs>
  <cellStyles count="2">
    <cellStyle name="표준" xfId="0" builtinId="0"/>
    <cellStyle name="표준 2" xfId="1"/>
  </cellStyles>
  <dxfs count="119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9" defaultPivotStyle="PivotStyleLight16"/>
  <colors>
    <mruColors>
      <color rgb="FFFF3300"/>
      <color rgb="FFFF3399"/>
      <color rgb="FFFFCCCC"/>
      <color rgb="FFFF9966"/>
      <color rgb="FFFFFF99"/>
      <color rgb="FFFFFF66"/>
      <color rgb="FFFFFFCC"/>
      <color rgb="FFFFFF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25"/>
          <c:cat>
            <c:strRef>
              <c:f>'Throwing analysis'!$A$5:$F$5</c:f>
              <c:strCache>
                <c:ptCount val="6"/>
                <c:pt idx="0">
                  <c:v>AS</c:v>
                </c:pt>
                <c:pt idx="1">
                  <c:v>BS</c:v>
                </c:pt>
                <c:pt idx="2">
                  <c:v>PS</c:v>
                </c:pt>
                <c:pt idx="3">
                  <c:v>RS</c:v>
                </c:pt>
                <c:pt idx="4">
                  <c:v>KO</c:v>
                </c:pt>
                <c:pt idx="5">
                  <c:v>RU</c:v>
                </c:pt>
              </c:strCache>
            </c:strRef>
          </c:cat>
          <c:val>
            <c:numRef>
              <c:f>'Throwing analysis'!$A$6:$F$6</c:f>
              <c:numCache>
                <c:formatCode>General</c:formatCode>
                <c:ptCount val="6"/>
                <c:pt idx="0">
                  <c:v>8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10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  <a:round/>
        </a:ln>
      </c:spPr>
    </c:plotArea>
    <c:legend>
      <c:legendPos val="r"/>
      <c:overlay val="0"/>
      <c:spPr>
        <a:noFill/>
        <a:ln>
          <a:noFill/>
          <a:round/>
        </a:ln>
      </c:spPr>
      <c:txPr>
        <a:bodyPr rot="0" vert="horz" anchor="t" anchorCtr="1"/>
        <a:lstStyle/>
        <a:p>
          <a:pPr>
            <a:defRPr sz="1100" b="0" i="0" u="none" baseline="0">
              <a:solidFill>
                <a:srgbClr val="000000"/>
              </a:solidFill>
              <a:latin typeface="Calibri"/>
              <a:ea typeface="Calibri"/>
            </a:defRPr>
          </a:pPr>
          <a:endParaRPr lang="ko-KR"/>
        </a:p>
      </c:txPr>
    </c:legend>
    <c:plotVisOnly val="1"/>
    <c:dispBlanksAs val="zero"/>
    <c:showDLblsOverMax val="0"/>
  </c:chart>
  <c:txPr>
    <a:bodyPr/>
    <a:lstStyle/>
    <a:p>
      <a:pPr>
        <a:defRPr sz="1100" b="0" i="0" u="none" baseline="0">
          <a:solidFill>
            <a:srgbClr val="000000"/>
          </a:solidFill>
          <a:latin typeface="Calibri"/>
          <a:ea typeface="Calibri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25"/>
          <c:cat>
            <c:strRef>
              <c:f>'Throwing analysis'!$H$5:$M$5</c:f>
              <c:strCache>
                <c:ptCount val="6"/>
                <c:pt idx="0">
                  <c:v>AS</c:v>
                </c:pt>
                <c:pt idx="1">
                  <c:v>BS</c:v>
                </c:pt>
                <c:pt idx="2">
                  <c:v>PS</c:v>
                </c:pt>
                <c:pt idx="3">
                  <c:v>RS</c:v>
                </c:pt>
                <c:pt idx="4">
                  <c:v>KO</c:v>
                </c:pt>
                <c:pt idx="5">
                  <c:v>RU</c:v>
                </c:pt>
              </c:strCache>
            </c:strRef>
          </c:cat>
          <c:val>
            <c:numRef>
              <c:f>'Throwing analysis'!$H$6:$M$6</c:f>
              <c:numCache>
                <c:formatCode>General</c:formatCode>
                <c:ptCount val="6"/>
                <c:pt idx="0">
                  <c:v>6</c:v>
                </c:pt>
                <c:pt idx="1">
                  <c:v>1</c:v>
                </c:pt>
                <c:pt idx="2">
                  <c:v>6</c:v>
                </c:pt>
                <c:pt idx="3">
                  <c:v>1</c:v>
                </c:pt>
                <c:pt idx="4">
                  <c:v>9</c:v>
                </c:pt>
                <c:pt idx="5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  <a:round/>
        </a:ln>
      </c:spPr>
    </c:plotArea>
    <c:legend>
      <c:legendPos val="r"/>
      <c:overlay val="0"/>
      <c:spPr>
        <a:noFill/>
        <a:ln>
          <a:noFill/>
          <a:round/>
        </a:ln>
      </c:spPr>
      <c:txPr>
        <a:bodyPr rot="0" vert="horz" anchor="t" anchorCtr="1"/>
        <a:lstStyle/>
        <a:p>
          <a:pPr>
            <a:defRPr sz="1100" b="0" i="0" u="none" baseline="0">
              <a:solidFill>
                <a:srgbClr val="000000"/>
              </a:solidFill>
              <a:latin typeface="Calibri"/>
              <a:ea typeface="Calibri"/>
            </a:defRPr>
          </a:pPr>
          <a:endParaRPr lang="ko-KR"/>
        </a:p>
      </c:txPr>
    </c:legend>
    <c:plotVisOnly val="1"/>
    <c:dispBlanksAs val="zero"/>
    <c:showDLblsOverMax val="0"/>
  </c:chart>
  <c:txPr>
    <a:bodyPr/>
    <a:lstStyle/>
    <a:p>
      <a:pPr>
        <a:defRPr sz="1100" b="0" i="0" u="none" baseline="0">
          <a:solidFill>
            <a:srgbClr val="000000"/>
          </a:solidFill>
          <a:latin typeface="Calibri"/>
          <a:ea typeface="Calibri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7382293448907"/>
          <c:y val="3.5402278679192753E-2"/>
          <c:w val="0.8406261770655109"/>
          <c:h val="0.8733048629500648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</c:spPr>
          <c:invertIfNegative val="0"/>
          <c:cat>
            <c:strRef>
              <c:f>'Throwing analysis'!$A$27:$F$27</c:f>
              <c:strCache>
                <c:ptCount val="6"/>
                <c:pt idx="0">
                  <c:v>AS</c:v>
                </c:pt>
                <c:pt idx="1">
                  <c:v>BS</c:v>
                </c:pt>
                <c:pt idx="2">
                  <c:v>PS</c:v>
                </c:pt>
                <c:pt idx="3">
                  <c:v>RS</c:v>
                </c:pt>
                <c:pt idx="4">
                  <c:v>KO</c:v>
                </c:pt>
                <c:pt idx="5">
                  <c:v>RU</c:v>
                </c:pt>
              </c:strCache>
            </c:strRef>
          </c:cat>
          <c:val>
            <c:numRef>
              <c:f>'Throwing analysis'!$A$28:$F$28</c:f>
              <c:numCache>
                <c:formatCode>0.0_);[Red]\(0.0\)</c:formatCode>
                <c:ptCount val="6"/>
                <c:pt idx="0">
                  <c:v>57.5</c:v>
                </c:pt>
                <c:pt idx="1">
                  <c:v>40</c:v>
                </c:pt>
                <c:pt idx="2">
                  <c:v>85</c:v>
                </c:pt>
                <c:pt idx="3">
                  <c:v>20</c:v>
                </c:pt>
                <c:pt idx="4">
                  <c:v>84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883712"/>
        <c:axId val="226158848"/>
      </c:barChart>
      <c:catAx>
        <c:axId val="2488837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635" cap="flat">
            <a:solidFill>
              <a:srgbClr val="808080"/>
            </a:solidFill>
            <a:round/>
          </a:ln>
        </c:spPr>
        <c:txPr>
          <a:bodyPr/>
          <a:lstStyle/>
          <a:p>
            <a:pPr>
              <a:defRPr sz="1100" b="0" i="0" u="none" baseline="0">
                <a:solidFill>
                  <a:srgbClr val="000000"/>
                </a:solidFill>
                <a:latin typeface="Calibri"/>
                <a:ea typeface="Calibri"/>
              </a:defRPr>
            </a:pPr>
            <a:endParaRPr lang="ko-KR"/>
          </a:p>
        </c:txPr>
        <c:crossAx val="226158848"/>
        <c:crosses val="autoZero"/>
        <c:auto val="1"/>
        <c:lblAlgn val="ctr"/>
        <c:lblOffset val="100"/>
        <c:noMultiLvlLbl val="0"/>
      </c:catAx>
      <c:valAx>
        <c:axId val="226158848"/>
        <c:scaling>
          <c:orientation val="minMax"/>
          <c:max val="100"/>
        </c:scaling>
        <c:delete val="0"/>
        <c:axPos val="l"/>
        <c:majorGridlines>
          <c:spPr>
            <a:ln w="635" cap="flat">
              <a:solidFill>
                <a:srgbClr val="808080"/>
              </a:solidFill>
              <a:round/>
            </a:ln>
          </c:spPr>
        </c:majorGridlines>
        <c:numFmt formatCode="0.0_);[Red]\(0.0\)" sourceLinked="1"/>
        <c:majorTickMark val="out"/>
        <c:minorTickMark val="none"/>
        <c:tickLblPos val="nextTo"/>
        <c:spPr>
          <a:noFill/>
          <a:ln w="635" cap="flat">
            <a:solidFill>
              <a:srgbClr val="808080"/>
            </a:solidFill>
            <a:round/>
          </a:ln>
        </c:spPr>
        <c:txPr>
          <a:bodyPr/>
          <a:lstStyle/>
          <a:p>
            <a:pPr>
              <a:defRPr sz="1100" b="0" i="0" u="none" baseline="0">
                <a:solidFill>
                  <a:srgbClr val="000000"/>
                </a:solidFill>
                <a:latin typeface="Calibri"/>
                <a:ea typeface="Calibri"/>
              </a:defRPr>
            </a:pPr>
            <a:endParaRPr lang="ko-KR"/>
          </a:p>
        </c:txPr>
        <c:crossAx val="248883712"/>
        <c:crosses val="autoZero"/>
        <c:crossBetween val="between"/>
      </c:valAx>
      <c:spPr>
        <a:solidFill>
          <a:srgbClr val="FFFFFF"/>
        </a:solidFill>
        <a:ln>
          <a:noFill/>
          <a:round/>
        </a:ln>
      </c:spPr>
    </c:plotArea>
    <c:plotVisOnly val="1"/>
    <c:dispBlanksAs val="gap"/>
    <c:showDLblsOverMax val="0"/>
  </c:chart>
  <c:txPr>
    <a:bodyPr/>
    <a:lstStyle/>
    <a:p>
      <a:pPr>
        <a:defRPr sz="1100" b="0" i="0" u="none" baseline="0">
          <a:solidFill>
            <a:srgbClr val="000000"/>
          </a:solidFill>
          <a:latin typeface="Calibri"/>
          <a:ea typeface="Calibri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'Throwing analysis'!$H$27:$M$27</c:f>
              <c:strCache>
                <c:ptCount val="6"/>
                <c:pt idx="0">
                  <c:v>AS</c:v>
                </c:pt>
                <c:pt idx="1">
                  <c:v>BS</c:v>
                </c:pt>
                <c:pt idx="2">
                  <c:v>PS</c:v>
                </c:pt>
                <c:pt idx="3">
                  <c:v>RS</c:v>
                </c:pt>
                <c:pt idx="4">
                  <c:v>KO</c:v>
                </c:pt>
                <c:pt idx="5">
                  <c:v>RU</c:v>
                </c:pt>
              </c:strCache>
            </c:strRef>
          </c:cat>
          <c:val>
            <c:numRef>
              <c:f>'Throwing analysis'!$H$28:$M$28</c:f>
              <c:numCache>
                <c:formatCode>0.0_ </c:formatCode>
                <c:ptCount val="6"/>
                <c:pt idx="0">
                  <c:v>86.666666666666657</c:v>
                </c:pt>
                <c:pt idx="1">
                  <c:v>100</c:v>
                </c:pt>
                <c:pt idx="2">
                  <c:v>80</c:v>
                </c:pt>
                <c:pt idx="3">
                  <c:v>80</c:v>
                </c:pt>
                <c:pt idx="4">
                  <c:v>84.444444444444443</c:v>
                </c:pt>
                <c:pt idx="5">
                  <c:v>11.428571428571427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884224"/>
        <c:axId val="226161728"/>
      </c:barChart>
      <c:catAx>
        <c:axId val="24888422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635" cap="flat">
            <a:solidFill>
              <a:srgbClr val="808080"/>
            </a:solidFill>
            <a:round/>
          </a:ln>
        </c:spPr>
        <c:txPr>
          <a:bodyPr/>
          <a:lstStyle/>
          <a:p>
            <a:pPr>
              <a:defRPr sz="1100" b="0" i="0" u="none" baseline="0">
                <a:solidFill>
                  <a:srgbClr val="000000"/>
                </a:solidFill>
                <a:latin typeface="Calibri"/>
                <a:ea typeface="Calibri"/>
              </a:defRPr>
            </a:pPr>
            <a:endParaRPr lang="ko-KR"/>
          </a:p>
        </c:txPr>
        <c:crossAx val="226161728"/>
        <c:crosses val="autoZero"/>
        <c:auto val="1"/>
        <c:lblAlgn val="ctr"/>
        <c:lblOffset val="100"/>
        <c:noMultiLvlLbl val="0"/>
      </c:catAx>
      <c:valAx>
        <c:axId val="226161728"/>
        <c:scaling>
          <c:orientation val="minMax"/>
          <c:max val="100"/>
          <c:min val="0"/>
        </c:scaling>
        <c:delete val="0"/>
        <c:axPos val="l"/>
        <c:majorGridlines>
          <c:spPr>
            <a:ln w="635" cap="flat">
              <a:solidFill>
                <a:srgbClr val="808080"/>
              </a:solidFill>
              <a:round/>
            </a:ln>
          </c:spPr>
        </c:majorGridlines>
        <c:numFmt formatCode="0.0_ " sourceLinked="1"/>
        <c:majorTickMark val="out"/>
        <c:minorTickMark val="none"/>
        <c:tickLblPos val="nextTo"/>
        <c:spPr>
          <a:noFill/>
          <a:ln w="635" cap="flat">
            <a:solidFill>
              <a:srgbClr val="808080"/>
            </a:solidFill>
            <a:round/>
          </a:ln>
        </c:spPr>
        <c:txPr>
          <a:bodyPr/>
          <a:lstStyle/>
          <a:p>
            <a:pPr>
              <a:defRPr sz="1100" b="0" i="0" u="none" baseline="0">
                <a:solidFill>
                  <a:srgbClr val="000000"/>
                </a:solidFill>
                <a:latin typeface="Calibri"/>
                <a:ea typeface="Calibri"/>
              </a:defRPr>
            </a:pPr>
            <a:endParaRPr lang="ko-KR"/>
          </a:p>
        </c:txPr>
        <c:crossAx val="248884224"/>
        <c:crosses val="autoZero"/>
        <c:crossBetween val="between"/>
      </c:valAx>
      <c:spPr>
        <a:solidFill>
          <a:srgbClr val="FFFFFF"/>
        </a:solidFill>
        <a:ln>
          <a:noFill/>
          <a:round/>
        </a:ln>
      </c:spPr>
    </c:plotArea>
    <c:plotVisOnly val="1"/>
    <c:dispBlanksAs val="gap"/>
    <c:showDLblsOverMax val="0"/>
  </c:chart>
  <c:txPr>
    <a:bodyPr/>
    <a:lstStyle/>
    <a:p>
      <a:pPr>
        <a:defRPr sz="1100" b="0" i="0" u="none" baseline="0">
          <a:solidFill>
            <a:srgbClr val="000000"/>
          </a:solidFill>
          <a:latin typeface="Calibri"/>
          <a:ea typeface="Calibri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9525</xdr:rowOff>
    </xdr:from>
    <xdr:to>
      <xdr:col>6</xdr:col>
      <xdr:colOff>0</xdr:colOff>
      <xdr:row>23</xdr:row>
      <xdr:rowOff>408305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19050</xdr:colOff>
      <xdr:row>7</xdr:row>
      <xdr:rowOff>3175</xdr:rowOff>
    </xdr:from>
    <xdr:to>
      <xdr:col>13</xdr:col>
      <xdr:colOff>0</xdr:colOff>
      <xdr:row>23</xdr:row>
      <xdr:rowOff>439420</xdr:rowOff>
    </xdr:to>
    <xdr:graphicFrame macro="">
      <xdr:nvGraphicFramePr>
        <xdr:cNvPr id="3" name="차트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29</xdr:row>
      <xdr:rowOff>25400</xdr:rowOff>
    </xdr:from>
    <xdr:to>
      <xdr:col>6</xdr:col>
      <xdr:colOff>17145</xdr:colOff>
      <xdr:row>49</xdr:row>
      <xdr:rowOff>0</xdr:rowOff>
    </xdr:to>
    <xdr:graphicFrame macro="">
      <xdr:nvGraphicFramePr>
        <xdr:cNvPr id="4" name="차트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7620</xdr:colOff>
      <xdr:row>29</xdr:row>
      <xdr:rowOff>29209</xdr:rowOff>
    </xdr:from>
    <xdr:to>
      <xdr:col>13</xdr:col>
      <xdr:colOff>0</xdr:colOff>
      <xdr:row>49</xdr:row>
      <xdr:rowOff>0</xdr:rowOff>
    </xdr:to>
    <xdr:graphicFrame macro="">
      <xdr:nvGraphicFramePr>
        <xdr:cNvPr id="5" name="차트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642938</xdr:colOff>
      <xdr:row>10</xdr:row>
      <xdr:rowOff>23813</xdr:rowOff>
    </xdr:from>
    <xdr:to>
      <xdr:col>4</xdr:col>
      <xdr:colOff>166688</xdr:colOff>
      <xdr:row>36</xdr:row>
      <xdr:rowOff>180975</xdr:rowOff>
    </xdr:to>
    <xdr:pic>
      <xdr:nvPicPr>
        <xdr:cNvPr id="2" name="내용 개체 틀 7"/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51" y="3563938"/>
          <a:ext cx="2540000" cy="491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topLeftCell="A3" zoomScale="93" zoomScaleNormal="93" workbookViewId="0">
      <selection activeCell="B13" sqref="B13:C13"/>
    </sheetView>
  </sheetViews>
  <sheetFormatPr defaultRowHeight="14.25" x14ac:dyDescent="0.2"/>
  <cols>
    <col min="1" max="7" width="9" style="1"/>
    <col min="8" max="8" width="1.25" style="1" customWidth="1"/>
    <col min="9" max="13" width="9" style="1"/>
    <col min="14" max="14" width="11.375" style="1" customWidth="1"/>
    <col min="15" max="16384" width="9" style="1"/>
  </cols>
  <sheetData>
    <row r="1" spans="1:15" ht="70.5" customHeight="1" thickTop="1" thickBot="1" x14ac:dyDescent="0.25">
      <c r="A1" s="101" t="s">
        <v>71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3"/>
    </row>
    <row r="2" spans="1:15" ht="20.25" customHeight="1" thickTop="1" x14ac:dyDescent="0.2">
      <c r="M2" s="53" t="s">
        <v>0</v>
      </c>
      <c r="N2" s="52" t="s">
        <v>0</v>
      </c>
    </row>
    <row r="3" spans="1:15" ht="33" customHeight="1" thickBot="1" x14ac:dyDescent="0.25">
      <c r="A3" s="104" t="s">
        <v>72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50"/>
      <c r="M3" s="51" t="s">
        <v>58</v>
      </c>
      <c r="N3" s="50"/>
      <c r="O3" s="50"/>
    </row>
    <row r="4" spans="1:15" ht="36.75" customHeight="1" thickBot="1" x14ac:dyDescent="0.25">
      <c r="A4" s="49"/>
      <c r="B4" s="49"/>
      <c r="C4" s="49"/>
      <c r="D4" s="98" t="s">
        <v>78</v>
      </c>
      <c r="E4" s="105"/>
      <c r="F4" s="105"/>
      <c r="G4" s="99" t="s">
        <v>79</v>
      </c>
      <c r="H4" s="105"/>
      <c r="I4" s="105"/>
      <c r="J4" s="105"/>
      <c r="K4" s="100" t="s">
        <v>80</v>
      </c>
      <c r="L4" s="106"/>
      <c r="M4" s="106"/>
      <c r="N4" s="48"/>
      <c r="O4" s="48"/>
    </row>
    <row r="5" spans="1:15" ht="6.75" customHeight="1" thickBot="1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8"/>
      <c r="M5" s="48"/>
      <c r="N5" s="48"/>
      <c r="O5" s="48"/>
    </row>
    <row r="6" spans="1:15" ht="33" customHeight="1" thickTop="1" thickBot="1" x14ac:dyDescent="0.25">
      <c r="A6" s="107"/>
      <c r="B6" s="108"/>
      <c r="C6" s="107" t="s">
        <v>77</v>
      </c>
      <c r="D6" s="108"/>
      <c r="E6" s="109" t="s">
        <v>55</v>
      </c>
      <c r="F6" s="108"/>
      <c r="G6" s="109" t="s">
        <v>54</v>
      </c>
      <c r="H6" s="107"/>
      <c r="I6" s="108"/>
      <c r="J6" s="109" t="s">
        <v>53</v>
      </c>
      <c r="K6" s="108"/>
      <c r="L6" s="109" t="s">
        <v>57</v>
      </c>
      <c r="M6" s="110"/>
      <c r="N6" s="107" t="s">
        <v>1</v>
      </c>
      <c r="O6" s="111"/>
    </row>
    <row r="7" spans="1:15" ht="33" customHeight="1" thickTop="1" x14ac:dyDescent="0.2">
      <c r="A7" s="112" t="s">
        <v>2</v>
      </c>
      <c r="B7" s="113"/>
      <c r="C7" s="114">
        <f>B25</f>
        <v>3</v>
      </c>
      <c r="D7" s="115"/>
      <c r="E7" s="116">
        <f>J25</f>
        <v>0</v>
      </c>
      <c r="F7" s="115"/>
      <c r="G7" s="116">
        <f>B45</f>
        <v>0</v>
      </c>
      <c r="H7" s="114"/>
      <c r="I7" s="115"/>
      <c r="J7" s="116">
        <f>J45</f>
        <v>0</v>
      </c>
      <c r="K7" s="115"/>
      <c r="L7" s="116">
        <f>Tiebreak!B19</f>
        <v>0</v>
      </c>
      <c r="M7" s="117"/>
      <c r="N7" s="114">
        <f>SUM(C7:J7)</f>
        <v>3</v>
      </c>
      <c r="O7" s="118"/>
    </row>
    <row r="8" spans="1:15" ht="33" customHeight="1" thickBot="1" x14ac:dyDescent="0.25">
      <c r="A8" s="138" t="s">
        <v>3</v>
      </c>
      <c r="B8" s="139"/>
      <c r="C8" s="128">
        <f>E25</f>
        <v>0</v>
      </c>
      <c r="D8" s="140"/>
      <c r="E8" s="141">
        <f>M25</f>
        <v>2</v>
      </c>
      <c r="F8" s="140"/>
      <c r="G8" s="141">
        <f>E45</f>
        <v>2</v>
      </c>
      <c r="H8" s="128"/>
      <c r="I8" s="140"/>
      <c r="J8" s="141">
        <f>M45</f>
        <v>1</v>
      </c>
      <c r="K8" s="140"/>
      <c r="L8" s="141">
        <f>Tiebreak!E19</f>
        <v>0</v>
      </c>
      <c r="M8" s="142"/>
      <c r="N8" s="128">
        <f>SUM(C8:J8)</f>
        <v>5</v>
      </c>
      <c r="O8" s="129"/>
    </row>
    <row r="9" spans="1:15" ht="22.5" customHeight="1" thickTop="1" thickBot="1" x14ac:dyDescent="0.25"/>
    <row r="10" spans="1:15" ht="27" customHeight="1" thickTop="1" thickBot="1" x14ac:dyDescent="0.25">
      <c r="A10" s="130" t="s">
        <v>56</v>
      </c>
      <c r="B10" s="131"/>
      <c r="C10" s="131"/>
      <c r="D10" s="131"/>
      <c r="E10" s="131"/>
      <c r="F10" s="131"/>
      <c r="G10" s="132"/>
      <c r="H10" s="47"/>
      <c r="I10" s="130" t="s">
        <v>55</v>
      </c>
      <c r="J10" s="131"/>
      <c r="K10" s="131"/>
      <c r="L10" s="131"/>
      <c r="M10" s="131"/>
      <c r="N10" s="131"/>
      <c r="O10" s="132"/>
    </row>
    <row r="11" spans="1:15" ht="27" customHeight="1" thickBot="1" x14ac:dyDescent="0.25">
      <c r="A11" s="42"/>
      <c r="B11" s="133" t="s">
        <v>4</v>
      </c>
      <c r="C11" s="134"/>
      <c r="D11" s="134"/>
      <c r="E11" s="135" t="s">
        <v>3</v>
      </c>
      <c r="F11" s="136"/>
      <c r="G11" s="137"/>
      <c r="H11" s="46"/>
      <c r="I11" s="42"/>
      <c r="J11" s="133" t="s">
        <v>4</v>
      </c>
      <c r="K11" s="134"/>
      <c r="L11" s="134"/>
      <c r="M11" s="135" t="s">
        <v>3</v>
      </c>
      <c r="N11" s="136"/>
      <c r="O11" s="137"/>
    </row>
    <row r="12" spans="1:15" ht="22.5" customHeight="1" x14ac:dyDescent="0.2">
      <c r="A12" s="44" t="s">
        <v>5</v>
      </c>
      <c r="B12" s="119" t="s">
        <v>73</v>
      </c>
      <c r="C12" s="119"/>
      <c r="D12" s="120"/>
      <c r="E12" s="121"/>
      <c r="F12" s="121"/>
      <c r="G12" s="122"/>
      <c r="H12" s="45"/>
      <c r="I12" s="44" t="s">
        <v>5</v>
      </c>
      <c r="J12" s="119"/>
      <c r="K12" s="119"/>
      <c r="L12" s="120"/>
      <c r="M12" s="123" t="s">
        <v>74</v>
      </c>
      <c r="N12" s="121"/>
      <c r="O12" s="122"/>
    </row>
    <row r="13" spans="1:15" ht="22.5" customHeight="1" x14ac:dyDescent="0.2">
      <c r="A13" s="40">
        <v>1</v>
      </c>
      <c r="B13" s="124" t="s">
        <v>18</v>
      </c>
      <c r="C13" s="125"/>
      <c r="D13" s="37">
        <v>1</v>
      </c>
      <c r="E13" s="126"/>
      <c r="F13" s="127"/>
      <c r="G13" s="36"/>
      <c r="H13" s="43"/>
      <c r="I13" s="40">
        <v>1</v>
      </c>
      <c r="J13" s="124"/>
      <c r="K13" s="125"/>
      <c r="L13" s="37"/>
      <c r="M13" s="126" t="s">
        <v>18</v>
      </c>
      <c r="N13" s="127"/>
      <c r="O13" s="36">
        <v>5</v>
      </c>
    </row>
    <row r="14" spans="1:15" ht="22.5" customHeight="1" x14ac:dyDescent="0.2">
      <c r="A14" s="40">
        <v>2</v>
      </c>
      <c r="B14" s="124"/>
      <c r="C14" s="125"/>
      <c r="D14" s="37"/>
      <c r="E14" s="126" t="s">
        <v>21</v>
      </c>
      <c r="F14" s="127"/>
      <c r="G14" s="36">
        <v>3</v>
      </c>
      <c r="H14" s="43"/>
      <c r="I14" s="40">
        <v>2</v>
      </c>
      <c r="J14" s="124" t="s">
        <v>21</v>
      </c>
      <c r="K14" s="125"/>
      <c r="L14" s="37">
        <v>1</v>
      </c>
      <c r="M14" s="126"/>
      <c r="N14" s="127"/>
      <c r="O14" s="36"/>
    </row>
    <row r="15" spans="1:15" ht="22.5" customHeight="1" x14ac:dyDescent="0.2">
      <c r="A15" s="40">
        <v>3</v>
      </c>
      <c r="B15" s="124"/>
      <c r="C15" s="125"/>
      <c r="D15" s="37"/>
      <c r="E15" s="126" t="s">
        <v>21</v>
      </c>
      <c r="F15" s="127"/>
      <c r="G15" s="36">
        <v>5</v>
      </c>
      <c r="H15" s="43"/>
      <c r="I15" s="40">
        <v>3</v>
      </c>
      <c r="J15" s="124" t="s">
        <v>21</v>
      </c>
      <c r="K15" s="125"/>
      <c r="L15" s="37">
        <v>5</v>
      </c>
      <c r="M15" s="126"/>
      <c r="N15" s="127"/>
      <c r="O15" s="36"/>
    </row>
    <row r="16" spans="1:15" ht="22.5" customHeight="1" x14ac:dyDescent="0.2">
      <c r="A16" s="40">
        <v>4</v>
      </c>
      <c r="B16" s="124"/>
      <c r="C16" s="125"/>
      <c r="D16" s="37"/>
      <c r="E16" s="126" t="s">
        <v>18</v>
      </c>
      <c r="F16" s="127"/>
      <c r="G16" s="36">
        <v>3</v>
      </c>
      <c r="H16" s="43"/>
      <c r="I16" s="40">
        <v>4</v>
      </c>
      <c r="J16" s="124" t="s">
        <v>18</v>
      </c>
      <c r="K16" s="125"/>
      <c r="L16" s="37">
        <v>3</v>
      </c>
      <c r="M16" s="126"/>
      <c r="N16" s="127"/>
      <c r="O16" s="36"/>
    </row>
    <row r="17" spans="1:15" ht="22.5" customHeight="1" x14ac:dyDescent="0.2">
      <c r="A17" s="40">
        <v>5</v>
      </c>
      <c r="B17" s="124" t="s">
        <v>20</v>
      </c>
      <c r="C17" s="125"/>
      <c r="D17" s="37">
        <v>5</v>
      </c>
      <c r="E17" s="126"/>
      <c r="F17" s="127"/>
      <c r="G17" s="36"/>
      <c r="H17" s="43"/>
      <c r="I17" s="40">
        <v>5</v>
      </c>
      <c r="J17" s="124"/>
      <c r="K17" s="125"/>
      <c r="L17" s="37"/>
      <c r="M17" s="126" t="s">
        <v>21</v>
      </c>
      <c r="N17" s="127"/>
      <c r="O17" s="36">
        <v>4</v>
      </c>
    </row>
    <row r="18" spans="1:15" ht="22.5" customHeight="1" x14ac:dyDescent="0.2">
      <c r="A18" s="40">
        <v>6</v>
      </c>
      <c r="B18" s="124"/>
      <c r="C18" s="125"/>
      <c r="D18" s="37"/>
      <c r="E18" s="126" t="s">
        <v>20</v>
      </c>
      <c r="F18" s="127"/>
      <c r="G18" s="36">
        <v>4</v>
      </c>
      <c r="H18" s="43"/>
      <c r="I18" s="40">
        <v>6</v>
      </c>
      <c r="J18" s="124"/>
      <c r="K18" s="125"/>
      <c r="L18" s="37"/>
      <c r="M18" s="126" t="s">
        <v>20</v>
      </c>
      <c r="N18" s="127"/>
      <c r="O18" s="36">
        <v>5</v>
      </c>
    </row>
    <row r="19" spans="1:15" ht="22.5" customHeight="1" x14ac:dyDescent="0.2">
      <c r="A19" s="41">
        <v>7</v>
      </c>
      <c r="B19" s="124"/>
      <c r="C19" s="125"/>
      <c r="D19" s="37"/>
      <c r="E19" s="126" t="s">
        <v>18</v>
      </c>
      <c r="F19" s="127"/>
      <c r="G19" s="36">
        <v>3</v>
      </c>
      <c r="H19" s="43"/>
      <c r="I19" s="40">
        <v>7</v>
      </c>
      <c r="J19" s="124" t="s">
        <v>20</v>
      </c>
      <c r="K19" s="125"/>
      <c r="L19" s="37">
        <v>4</v>
      </c>
      <c r="M19" s="126"/>
      <c r="N19" s="127"/>
      <c r="O19" s="36"/>
    </row>
    <row r="20" spans="1:15" ht="22.5" customHeight="1" x14ac:dyDescent="0.2">
      <c r="A20" s="40">
        <v>8</v>
      </c>
      <c r="B20" s="124"/>
      <c r="C20" s="125"/>
      <c r="D20" s="37"/>
      <c r="E20" s="126" t="s">
        <v>19</v>
      </c>
      <c r="F20" s="127"/>
      <c r="G20" s="36">
        <v>5</v>
      </c>
      <c r="H20" s="43"/>
      <c r="I20" s="40">
        <v>8</v>
      </c>
      <c r="J20" s="124"/>
      <c r="K20" s="125"/>
      <c r="L20" s="37"/>
      <c r="M20" s="126" t="s">
        <v>20</v>
      </c>
      <c r="N20" s="127"/>
      <c r="O20" s="36">
        <v>4</v>
      </c>
    </row>
    <row r="21" spans="1:15" ht="22.5" customHeight="1" x14ac:dyDescent="0.2">
      <c r="A21" s="40">
        <v>9</v>
      </c>
      <c r="B21" s="124" t="s">
        <v>21</v>
      </c>
      <c r="C21" s="125"/>
      <c r="D21" s="37">
        <v>4</v>
      </c>
      <c r="E21" s="126"/>
      <c r="F21" s="127"/>
      <c r="G21" s="36"/>
      <c r="H21" s="43"/>
      <c r="I21" s="40">
        <v>9</v>
      </c>
      <c r="J21" s="124" t="s">
        <v>21</v>
      </c>
      <c r="K21" s="125"/>
      <c r="L21" s="37">
        <v>4</v>
      </c>
      <c r="M21" s="126"/>
      <c r="N21" s="127"/>
      <c r="O21" s="36"/>
    </row>
    <row r="22" spans="1:15" ht="22.5" customHeight="1" x14ac:dyDescent="0.2">
      <c r="A22" s="40">
        <v>10</v>
      </c>
      <c r="B22" s="124" t="s">
        <v>21</v>
      </c>
      <c r="C22" s="125"/>
      <c r="D22" s="37">
        <v>5</v>
      </c>
      <c r="E22" s="126"/>
      <c r="F22" s="127"/>
      <c r="G22" s="36"/>
      <c r="H22" s="43"/>
      <c r="I22" s="40">
        <v>10</v>
      </c>
      <c r="J22" s="124" t="s">
        <v>18</v>
      </c>
      <c r="K22" s="125"/>
      <c r="L22" s="37">
        <v>3</v>
      </c>
      <c r="M22" s="126"/>
      <c r="N22" s="127"/>
      <c r="O22" s="36"/>
    </row>
    <row r="23" spans="1:15" ht="22.5" customHeight="1" x14ac:dyDescent="0.2">
      <c r="A23" s="40">
        <v>11</v>
      </c>
      <c r="B23" s="124" t="s">
        <v>20</v>
      </c>
      <c r="C23" s="125"/>
      <c r="D23" s="37">
        <v>4</v>
      </c>
      <c r="E23" s="126"/>
      <c r="F23" s="127"/>
      <c r="G23" s="36"/>
      <c r="H23" s="43"/>
      <c r="I23" s="40">
        <v>11</v>
      </c>
      <c r="J23" s="124"/>
      <c r="K23" s="125"/>
      <c r="L23" s="37"/>
      <c r="M23" s="126" t="s">
        <v>21</v>
      </c>
      <c r="N23" s="127"/>
      <c r="O23" s="36">
        <v>5</v>
      </c>
    </row>
    <row r="24" spans="1:15" ht="22.5" customHeight="1" thickBot="1" x14ac:dyDescent="0.25">
      <c r="A24" s="38">
        <v>12</v>
      </c>
      <c r="B24" s="124" t="s">
        <v>18</v>
      </c>
      <c r="C24" s="125"/>
      <c r="D24" s="37">
        <v>2</v>
      </c>
      <c r="E24" s="126"/>
      <c r="F24" s="127"/>
      <c r="G24" s="36"/>
      <c r="H24" s="43"/>
      <c r="I24" s="38">
        <v>12</v>
      </c>
      <c r="J24" s="124"/>
      <c r="K24" s="125"/>
      <c r="L24" s="37"/>
      <c r="M24" s="126" t="s">
        <v>22</v>
      </c>
      <c r="N24" s="127"/>
      <c r="O24" s="36">
        <v>4</v>
      </c>
    </row>
    <row r="25" spans="1:15" ht="30" customHeight="1" thickBot="1" x14ac:dyDescent="0.25">
      <c r="A25" s="34" t="s">
        <v>52</v>
      </c>
      <c r="B25" s="143">
        <v>3</v>
      </c>
      <c r="C25" s="144"/>
      <c r="D25" s="145"/>
      <c r="E25" s="146">
        <v>0</v>
      </c>
      <c r="F25" s="146"/>
      <c r="G25" s="147"/>
      <c r="H25" s="43"/>
      <c r="I25" s="34" t="s">
        <v>52</v>
      </c>
      <c r="J25" s="143">
        <v>0</v>
      </c>
      <c r="K25" s="144"/>
      <c r="L25" s="145"/>
      <c r="M25" s="146">
        <v>2</v>
      </c>
      <c r="N25" s="146"/>
      <c r="O25" s="147"/>
    </row>
    <row r="26" spans="1:15" ht="24.75" customHeight="1" x14ac:dyDescent="0.2">
      <c r="A26" s="148" t="s">
        <v>7</v>
      </c>
      <c r="B26" s="150" t="s">
        <v>51</v>
      </c>
      <c r="C26" s="151"/>
      <c r="D26" s="151"/>
      <c r="E26" s="151"/>
      <c r="F26" s="151"/>
      <c r="G26" s="152"/>
      <c r="H26" s="43"/>
      <c r="I26" s="148" t="s">
        <v>7</v>
      </c>
      <c r="J26" s="150" t="s">
        <v>51</v>
      </c>
      <c r="K26" s="151"/>
      <c r="L26" s="151"/>
      <c r="M26" s="151"/>
      <c r="N26" s="151"/>
      <c r="O26" s="152"/>
    </row>
    <row r="27" spans="1:15" ht="24.75" customHeight="1" x14ac:dyDescent="0.2">
      <c r="A27" s="148"/>
      <c r="B27" s="153"/>
      <c r="C27" s="154"/>
      <c r="D27" s="154"/>
      <c r="E27" s="154"/>
      <c r="F27" s="154"/>
      <c r="G27" s="155"/>
      <c r="H27" s="43"/>
      <c r="I27" s="148"/>
      <c r="J27" s="153" t="s">
        <v>51</v>
      </c>
      <c r="K27" s="154"/>
      <c r="L27" s="154"/>
      <c r="M27" s="154"/>
      <c r="N27" s="154"/>
      <c r="O27" s="155"/>
    </row>
    <row r="28" spans="1:15" ht="24.75" customHeight="1" thickBot="1" x14ac:dyDescent="0.25">
      <c r="A28" s="149"/>
      <c r="B28" s="156"/>
      <c r="C28" s="157"/>
      <c r="D28" s="157"/>
      <c r="E28" s="157"/>
      <c r="F28" s="157"/>
      <c r="G28" s="158"/>
      <c r="H28" s="43"/>
      <c r="I28" s="149"/>
      <c r="J28" s="156"/>
      <c r="K28" s="157"/>
      <c r="L28" s="157"/>
      <c r="M28" s="157"/>
      <c r="N28" s="157"/>
      <c r="O28" s="158"/>
    </row>
    <row r="29" spans="1:15" ht="18.75" customHeight="1" thickTop="1" thickBot="1" x14ac:dyDescent="0.25">
      <c r="A29" s="39" t="s">
        <v>51</v>
      </c>
      <c r="B29" s="39"/>
      <c r="C29" s="39"/>
      <c r="D29" s="39"/>
      <c r="E29" s="39"/>
      <c r="F29" s="39"/>
      <c r="G29" s="39"/>
      <c r="H29" s="39" t="s">
        <v>51</v>
      </c>
      <c r="I29" s="39" t="s">
        <v>51</v>
      </c>
      <c r="J29" s="39"/>
      <c r="K29" s="39"/>
      <c r="L29" s="39"/>
      <c r="M29" s="39"/>
      <c r="N29" s="39"/>
      <c r="O29" s="39"/>
    </row>
    <row r="30" spans="1:15" ht="27" customHeight="1" thickTop="1" thickBot="1" x14ac:dyDescent="0.25">
      <c r="A30" s="130" t="s">
        <v>54</v>
      </c>
      <c r="B30" s="131"/>
      <c r="C30" s="131"/>
      <c r="D30" s="131"/>
      <c r="E30" s="131"/>
      <c r="F30" s="131"/>
      <c r="G30" s="132"/>
      <c r="H30" s="39" t="s">
        <v>51</v>
      </c>
      <c r="I30" s="130" t="s">
        <v>53</v>
      </c>
      <c r="J30" s="131"/>
      <c r="K30" s="131"/>
      <c r="L30" s="131"/>
      <c r="M30" s="131"/>
      <c r="N30" s="131"/>
      <c r="O30" s="132"/>
    </row>
    <row r="31" spans="1:15" ht="27" customHeight="1" thickBot="1" x14ac:dyDescent="0.25">
      <c r="A31" s="42"/>
      <c r="B31" s="133" t="s">
        <v>4</v>
      </c>
      <c r="C31" s="134"/>
      <c r="D31" s="134"/>
      <c r="E31" s="135" t="s">
        <v>3</v>
      </c>
      <c r="F31" s="136"/>
      <c r="G31" s="137"/>
      <c r="H31" s="39"/>
      <c r="I31" s="42"/>
      <c r="J31" s="133" t="s">
        <v>4</v>
      </c>
      <c r="K31" s="134"/>
      <c r="L31" s="134"/>
      <c r="M31" s="135" t="s">
        <v>3</v>
      </c>
      <c r="N31" s="136"/>
      <c r="O31" s="137"/>
    </row>
    <row r="32" spans="1:15" ht="22.5" customHeight="1" x14ac:dyDescent="0.2">
      <c r="A32" s="41" t="s">
        <v>5</v>
      </c>
      <c r="B32" s="114" t="s">
        <v>75</v>
      </c>
      <c r="C32" s="114"/>
      <c r="D32" s="117"/>
      <c r="E32" s="159"/>
      <c r="F32" s="159"/>
      <c r="G32" s="160"/>
      <c r="H32" s="39"/>
      <c r="I32" s="41" t="s">
        <v>5</v>
      </c>
      <c r="J32" s="114"/>
      <c r="K32" s="114"/>
      <c r="L32" s="117"/>
      <c r="M32" s="159" t="s">
        <v>76</v>
      </c>
      <c r="N32" s="159"/>
      <c r="O32" s="160"/>
    </row>
    <row r="33" spans="1:15" ht="22.5" customHeight="1" x14ac:dyDescent="0.2">
      <c r="A33" s="40">
        <v>1</v>
      </c>
      <c r="B33" s="124" t="s">
        <v>18</v>
      </c>
      <c r="C33" s="125"/>
      <c r="D33" s="37">
        <v>2</v>
      </c>
      <c r="E33" s="126" t="s">
        <v>51</v>
      </c>
      <c r="F33" s="127"/>
      <c r="G33" s="36" t="s">
        <v>51</v>
      </c>
      <c r="H33" s="39"/>
      <c r="I33" s="40">
        <v>1</v>
      </c>
      <c r="J33" s="124" t="s">
        <v>51</v>
      </c>
      <c r="K33" s="125"/>
      <c r="L33" s="37" t="s">
        <v>51</v>
      </c>
      <c r="M33" s="126" t="s">
        <v>18</v>
      </c>
      <c r="N33" s="127"/>
      <c r="O33" s="36">
        <v>5</v>
      </c>
    </row>
    <row r="34" spans="1:15" ht="22.5" customHeight="1" x14ac:dyDescent="0.2">
      <c r="A34" s="40">
        <v>2</v>
      </c>
      <c r="B34" s="124" t="s">
        <v>51</v>
      </c>
      <c r="C34" s="125"/>
      <c r="D34" s="37" t="s">
        <v>51</v>
      </c>
      <c r="E34" s="126" t="s">
        <v>18</v>
      </c>
      <c r="F34" s="127"/>
      <c r="G34" s="36">
        <v>5</v>
      </c>
      <c r="H34" s="39"/>
      <c r="I34" s="40">
        <v>2</v>
      </c>
      <c r="J34" s="124" t="s">
        <v>21</v>
      </c>
      <c r="K34" s="125"/>
      <c r="L34" s="37">
        <v>5</v>
      </c>
      <c r="M34" s="126" t="s">
        <v>51</v>
      </c>
      <c r="N34" s="127"/>
      <c r="O34" s="36" t="s">
        <v>51</v>
      </c>
    </row>
    <row r="35" spans="1:15" ht="22.5" customHeight="1" x14ac:dyDescent="0.2">
      <c r="A35" s="40">
        <v>3</v>
      </c>
      <c r="B35" s="124" t="s">
        <v>21</v>
      </c>
      <c r="C35" s="125"/>
      <c r="D35" s="37">
        <v>5</v>
      </c>
      <c r="E35" s="126" t="s">
        <v>51</v>
      </c>
      <c r="F35" s="127"/>
      <c r="G35" s="36" t="s">
        <v>51</v>
      </c>
      <c r="H35" s="39"/>
      <c r="I35" s="40">
        <v>3</v>
      </c>
      <c r="J35" s="124" t="s">
        <v>18</v>
      </c>
      <c r="K35" s="125"/>
      <c r="L35" s="37">
        <v>4</v>
      </c>
      <c r="M35" s="126" t="s">
        <v>51</v>
      </c>
      <c r="N35" s="127"/>
      <c r="O35" s="36" t="s">
        <v>51</v>
      </c>
    </row>
    <row r="36" spans="1:15" ht="22.5" customHeight="1" x14ac:dyDescent="0.2">
      <c r="A36" s="40">
        <v>4</v>
      </c>
      <c r="B36" s="124" t="s">
        <v>20</v>
      </c>
      <c r="C36" s="125"/>
      <c r="D36" s="37">
        <v>4</v>
      </c>
      <c r="E36" s="126" t="s">
        <v>51</v>
      </c>
      <c r="F36" s="127"/>
      <c r="G36" s="36" t="s">
        <v>51</v>
      </c>
      <c r="H36" s="39"/>
      <c r="I36" s="40">
        <v>4</v>
      </c>
      <c r="J36" s="124" t="s">
        <v>51</v>
      </c>
      <c r="K36" s="125"/>
      <c r="L36" s="37" t="s">
        <v>51</v>
      </c>
      <c r="M36" s="126" t="s">
        <v>21</v>
      </c>
      <c r="N36" s="127"/>
      <c r="O36" s="36">
        <v>4</v>
      </c>
    </row>
    <row r="37" spans="1:15" ht="22.5" customHeight="1" x14ac:dyDescent="0.2">
      <c r="A37" s="40">
        <v>5</v>
      </c>
      <c r="B37" s="124" t="s">
        <v>51</v>
      </c>
      <c r="C37" s="125"/>
      <c r="D37" s="37" t="s">
        <v>51</v>
      </c>
      <c r="E37" s="126" t="s">
        <v>21</v>
      </c>
      <c r="F37" s="127"/>
      <c r="G37" s="36">
        <v>4</v>
      </c>
      <c r="H37" s="39"/>
      <c r="I37" s="40">
        <v>5</v>
      </c>
      <c r="J37" s="124" t="s">
        <v>51</v>
      </c>
      <c r="K37" s="125"/>
      <c r="L37" s="37" t="s">
        <v>51</v>
      </c>
      <c r="M37" s="126" t="s">
        <v>20</v>
      </c>
      <c r="N37" s="127"/>
      <c r="O37" s="36">
        <v>4</v>
      </c>
    </row>
    <row r="38" spans="1:15" ht="22.5" customHeight="1" x14ac:dyDescent="0.2">
      <c r="A38" s="40">
        <v>6</v>
      </c>
      <c r="B38" s="124" t="s">
        <v>51</v>
      </c>
      <c r="C38" s="125"/>
      <c r="D38" s="37" t="s">
        <v>51</v>
      </c>
      <c r="E38" s="126" t="s">
        <v>20</v>
      </c>
      <c r="F38" s="127"/>
      <c r="G38" s="36">
        <v>3</v>
      </c>
      <c r="H38" s="39"/>
      <c r="I38" s="40">
        <v>6</v>
      </c>
      <c r="J38" s="124" t="s">
        <v>21</v>
      </c>
      <c r="K38" s="125"/>
      <c r="L38" s="37">
        <v>4</v>
      </c>
      <c r="M38" s="126" t="s">
        <v>51</v>
      </c>
      <c r="N38" s="127"/>
      <c r="O38" s="36" t="s">
        <v>51</v>
      </c>
    </row>
    <row r="39" spans="1:15" ht="27" customHeight="1" x14ac:dyDescent="0.2">
      <c r="A39" s="40">
        <v>7</v>
      </c>
      <c r="B39" s="124" t="s">
        <v>21</v>
      </c>
      <c r="C39" s="125"/>
      <c r="D39" s="37">
        <v>4</v>
      </c>
      <c r="E39" s="126" t="s">
        <v>51</v>
      </c>
      <c r="F39" s="127"/>
      <c r="G39" s="36" t="s">
        <v>51</v>
      </c>
      <c r="H39" s="39"/>
      <c r="I39" s="40">
        <v>7</v>
      </c>
      <c r="J39" s="124" t="s">
        <v>22</v>
      </c>
      <c r="K39" s="125"/>
      <c r="L39" s="37">
        <v>4</v>
      </c>
      <c r="M39" s="126" t="s">
        <v>51</v>
      </c>
      <c r="N39" s="127"/>
      <c r="O39" s="36" t="s">
        <v>51</v>
      </c>
    </row>
    <row r="40" spans="1:15" ht="22.5" customHeight="1" x14ac:dyDescent="0.2">
      <c r="A40" s="40">
        <v>8</v>
      </c>
      <c r="B40" s="124" t="s">
        <v>18</v>
      </c>
      <c r="C40" s="125"/>
      <c r="D40" s="37">
        <v>4</v>
      </c>
      <c r="E40" s="126" t="s">
        <v>51</v>
      </c>
      <c r="F40" s="127"/>
      <c r="G40" s="36" t="s">
        <v>51</v>
      </c>
      <c r="H40" s="39"/>
      <c r="I40" s="40">
        <v>8</v>
      </c>
      <c r="J40" s="124" t="s">
        <v>51</v>
      </c>
      <c r="K40" s="125"/>
      <c r="L40" s="37" t="s">
        <v>51</v>
      </c>
      <c r="M40" s="126" t="s">
        <v>23</v>
      </c>
      <c r="N40" s="127"/>
      <c r="O40" s="36">
        <v>4</v>
      </c>
    </row>
    <row r="41" spans="1:15" ht="22.5" customHeight="1" x14ac:dyDescent="0.2">
      <c r="A41" s="40">
        <v>9</v>
      </c>
      <c r="B41" s="124" t="s">
        <v>51</v>
      </c>
      <c r="C41" s="125"/>
      <c r="D41" s="37" t="s">
        <v>51</v>
      </c>
      <c r="E41" s="126" t="s">
        <v>21</v>
      </c>
      <c r="F41" s="127"/>
      <c r="G41" s="36">
        <v>4</v>
      </c>
      <c r="H41" s="39"/>
      <c r="I41" s="40">
        <v>9</v>
      </c>
      <c r="J41" s="124" t="s">
        <v>21</v>
      </c>
      <c r="K41" s="125"/>
      <c r="L41" s="37">
        <v>5</v>
      </c>
      <c r="M41" s="126" t="s">
        <v>51</v>
      </c>
      <c r="N41" s="127"/>
      <c r="O41" s="36" t="s">
        <v>51</v>
      </c>
    </row>
    <row r="42" spans="1:15" ht="22.5" customHeight="1" x14ac:dyDescent="0.2">
      <c r="A42" s="40">
        <v>10</v>
      </c>
      <c r="B42" s="124" t="s">
        <v>51</v>
      </c>
      <c r="C42" s="125"/>
      <c r="D42" s="37" t="s">
        <v>51</v>
      </c>
      <c r="E42" s="126" t="s">
        <v>20</v>
      </c>
      <c r="F42" s="127"/>
      <c r="G42" s="36">
        <v>4</v>
      </c>
      <c r="H42" s="39"/>
      <c r="I42" s="40">
        <v>10</v>
      </c>
      <c r="J42" s="124" t="s">
        <v>18</v>
      </c>
      <c r="K42" s="125"/>
      <c r="L42" s="37">
        <v>4</v>
      </c>
      <c r="M42" s="126" t="s">
        <v>51</v>
      </c>
      <c r="N42" s="127"/>
      <c r="O42" s="36" t="s">
        <v>51</v>
      </c>
    </row>
    <row r="43" spans="1:15" ht="22.5" customHeight="1" x14ac:dyDescent="0.2">
      <c r="A43" s="40">
        <v>11</v>
      </c>
      <c r="B43" s="124" t="s">
        <v>19</v>
      </c>
      <c r="C43" s="125"/>
      <c r="D43" s="37">
        <v>2</v>
      </c>
      <c r="E43" s="126" t="s">
        <v>51</v>
      </c>
      <c r="F43" s="127"/>
      <c r="G43" s="36" t="s">
        <v>51</v>
      </c>
      <c r="H43" s="39"/>
      <c r="I43" s="40">
        <v>11</v>
      </c>
      <c r="J43" s="124" t="s">
        <v>51</v>
      </c>
      <c r="K43" s="125"/>
      <c r="L43" s="37" t="s">
        <v>51</v>
      </c>
      <c r="M43" s="126" t="s">
        <v>21</v>
      </c>
      <c r="N43" s="127"/>
      <c r="O43" s="36">
        <v>4</v>
      </c>
    </row>
    <row r="44" spans="1:15" ht="22.5" customHeight="1" thickBot="1" x14ac:dyDescent="0.25">
      <c r="A44" s="38">
        <v>12</v>
      </c>
      <c r="B44" s="124" t="s">
        <v>51</v>
      </c>
      <c r="C44" s="125"/>
      <c r="D44" s="37" t="s">
        <v>51</v>
      </c>
      <c r="E44" s="126" t="s">
        <v>18</v>
      </c>
      <c r="F44" s="127"/>
      <c r="G44" s="36">
        <v>5</v>
      </c>
      <c r="H44" s="39"/>
      <c r="I44" s="38">
        <v>12</v>
      </c>
      <c r="J44" s="124" t="s">
        <v>51</v>
      </c>
      <c r="K44" s="125"/>
      <c r="L44" s="37" t="s">
        <v>51</v>
      </c>
      <c r="M44" s="126" t="s">
        <v>21</v>
      </c>
      <c r="N44" s="127"/>
      <c r="O44" s="36">
        <v>5</v>
      </c>
    </row>
    <row r="45" spans="1:15" ht="30" customHeight="1" thickBot="1" x14ac:dyDescent="0.25">
      <c r="A45" s="34" t="s">
        <v>52</v>
      </c>
      <c r="B45" s="143">
        <v>0</v>
      </c>
      <c r="C45" s="144"/>
      <c r="D45" s="145"/>
      <c r="E45" s="146">
        <v>2</v>
      </c>
      <c r="F45" s="146"/>
      <c r="G45" s="147"/>
      <c r="H45" s="35"/>
      <c r="I45" s="34" t="s">
        <v>52</v>
      </c>
      <c r="J45" s="143">
        <v>0</v>
      </c>
      <c r="K45" s="144"/>
      <c r="L45" s="145"/>
      <c r="M45" s="146">
        <v>1</v>
      </c>
      <c r="N45" s="146"/>
      <c r="O45" s="147"/>
    </row>
    <row r="46" spans="1:15" ht="24.75" customHeight="1" x14ac:dyDescent="0.35">
      <c r="A46" s="161" t="s">
        <v>7</v>
      </c>
      <c r="B46" s="163"/>
      <c r="C46" s="164"/>
      <c r="D46" s="164"/>
      <c r="E46" s="164"/>
      <c r="F46" s="164"/>
      <c r="G46" s="165"/>
      <c r="I46" s="161" t="s">
        <v>7</v>
      </c>
      <c r="J46" s="150"/>
      <c r="K46" s="151"/>
      <c r="L46" s="151"/>
      <c r="M46" s="151"/>
      <c r="N46" s="151"/>
      <c r="O46" s="152"/>
    </row>
    <row r="47" spans="1:15" ht="24.75" customHeight="1" x14ac:dyDescent="0.2">
      <c r="A47" s="161"/>
      <c r="B47" s="153"/>
      <c r="C47" s="154"/>
      <c r="D47" s="154"/>
      <c r="E47" s="154"/>
      <c r="F47" s="154"/>
      <c r="G47" s="155"/>
      <c r="I47" s="161"/>
      <c r="J47" s="153"/>
      <c r="K47" s="154"/>
      <c r="L47" s="154"/>
      <c r="M47" s="154"/>
      <c r="N47" s="154"/>
      <c r="O47" s="155"/>
    </row>
    <row r="48" spans="1:15" ht="24.75" customHeight="1" thickBot="1" x14ac:dyDescent="0.25">
      <c r="A48" s="162"/>
      <c r="B48" s="156"/>
      <c r="C48" s="157"/>
      <c r="D48" s="157"/>
      <c r="E48" s="157"/>
      <c r="F48" s="157"/>
      <c r="G48" s="158"/>
      <c r="I48" s="162"/>
      <c r="J48" s="156"/>
      <c r="K48" s="157"/>
      <c r="L48" s="157"/>
      <c r="M48" s="157"/>
      <c r="N48" s="157"/>
      <c r="O48" s="158"/>
    </row>
  </sheetData>
  <mergeCells count="166">
    <mergeCell ref="A46:A48"/>
    <mergeCell ref="B46:G46"/>
    <mergeCell ref="I46:I48"/>
    <mergeCell ref="J46:O46"/>
    <mergeCell ref="B47:G47"/>
    <mergeCell ref="J47:O47"/>
    <mergeCell ref="B48:G48"/>
    <mergeCell ref="J48:O48"/>
    <mergeCell ref="B44:C44"/>
    <mergeCell ref="E44:F44"/>
    <mergeCell ref="J44:K44"/>
    <mergeCell ref="M44:N44"/>
    <mergeCell ref="B45:D45"/>
    <mergeCell ref="E45:G45"/>
    <mergeCell ref="J45:L45"/>
    <mergeCell ref="M45:O45"/>
    <mergeCell ref="B42:C42"/>
    <mergeCell ref="E42:F42"/>
    <mergeCell ref="J42:K42"/>
    <mergeCell ref="M42:N42"/>
    <mergeCell ref="B43:C43"/>
    <mergeCell ref="E43:F43"/>
    <mergeCell ref="J43:K43"/>
    <mergeCell ref="M43:N43"/>
    <mergeCell ref="B40:C40"/>
    <mergeCell ref="E40:F40"/>
    <mergeCell ref="J40:K40"/>
    <mergeCell ref="M40:N40"/>
    <mergeCell ref="B41:C41"/>
    <mergeCell ref="E41:F41"/>
    <mergeCell ref="J41:K41"/>
    <mergeCell ref="M41:N41"/>
    <mergeCell ref="B38:C38"/>
    <mergeCell ref="E38:F38"/>
    <mergeCell ref="J38:K38"/>
    <mergeCell ref="M38:N38"/>
    <mergeCell ref="B39:C39"/>
    <mergeCell ref="E39:F39"/>
    <mergeCell ref="J39:K39"/>
    <mergeCell ref="M39:N39"/>
    <mergeCell ref="B36:C36"/>
    <mergeCell ref="E36:F36"/>
    <mergeCell ref="J36:K36"/>
    <mergeCell ref="M36:N36"/>
    <mergeCell ref="B37:C37"/>
    <mergeCell ref="E37:F37"/>
    <mergeCell ref="J37:K37"/>
    <mergeCell ref="M37:N37"/>
    <mergeCell ref="B34:C34"/>
    <mergeCell ref="E34:F34"/>
    <mergeCell ref="J34:K34"/>
    <mergeCell ref="M34:N34"/>
    <mergeCell ref="B35:C35"/>
    <mergeCell ref="E35:F35"/>
    <mergeCell ref="J35:K35"/>
    <mergeCell ref="M35:N35"/>
    <mergeCell ref="B32:D32"/>
    <mergeCell ref="E32:G32"/>
    <mergeCell ref="J32:L32"/>
    <mergeCell ref="M32:O32"/>
    <mergeCell ref="B33:C33"/>
    <mergeCell ref="E33:F33"/>
    <mergeCell ref="J33:K33"/>
    <mergeCell ref="M33:N33"/>
    <mergeCell ref="A30:G30"/>
    <mergeCell ref="I30:O30"/>
    <mergeCell ref="B31:D31"/>
    <mergeCell ref="E31:G31"/>
    <mergeCell ref="J31:L31"/>
    <mergeCell ref="M31:O31"/>
    <mergeCell ref="A26:A28"/>
    <mergeCell ref="B26:G26"/>
    <mergeCell ref="I26:I28"/>
    <mergeCell ref="J26:O26"/>
    <mergeCell ref="B27:G27"/>
    <mergeCell ref="J27:O27"/>
    <mergeCell ref="B28:G28"/>
    <mergeCell ref="J28:O28"/>
    <mergeCell ref="B24:C24"/>
    <mergeCell ref="E24:F24"/>
    <mergeCell ref="J24:K24"/>
    <mergeCell ref="M24:N24"/>
    <mergeCell ref="B25:D25"/>
    <mergeCell ref="E25:G25"/>
    <mergeCell ref="J25:L25"/>
    <mergeCell ref="M25:O25"/>
    <mergeCell ref="B22:C22"/>
    <mergeCell ref="E22:F22"/>
    <mergeCell ref="J22:K22"/>
    <mergeCell ref="M22:N22"/>
    <mergeCell ref="B23:C23"/>
    <mergeCell ref="E23:F23"/>
    <mergeCell ref="J23:K23"/>
    <mergeCell ref="M23:N23"/>
    <mergeCell ref="B20:C20"/>
    <mergeCell ref="E20:F20"/>
    <mergeCell ref="J20:K20"/>
    <mergeCell ref="M20:N20"/>
    <mergeCell ref="B21:C21"/>
    <mergeCell ref="E21:F21"/>
    <mergeCell ref="J21:K21"/>
    <mergeCell ref="M21:N21"/>
    <mergeCell ref="B18:C18"/>
    <mergeCell ref="E18:F18"/>
    <mergeCell ref="J18:K18"/>
    <mergeCell ref="M18:N18"/>
    <mergeCell ref="B19:C19"/>
    <mergeCell ref="E19:F19"/>
    <mergeCell ref="J19:K19"/>
    <mergeCell ref="M19:N19"/>
    <mergeCell ref="B16:C16"/>
    <mergeCell ref="E16:F16"/>
    <mergeCell ref="J16:K16"/>
    <mergeCell ref="M16:N16"/>
    <mergeCell ref="B17:C17"/>
    <mergeCell ref="E17:F17"/>
    <mergeCell ref="J17:K17"/>
    <mergeCell ref="M17:N17"/>
    <mergeCell ref="B14:C14"/>
    <mergeCell ref="E14:F14"/>
    <mergeCell ref="J14:K14"/>
    <mergeCell ref="M14:N14"/>
    <mergeCell ref="B15:C15"/>
    <mergeCell ref="E15:F15"/>
    <mergeCell ref="J15:K15"/>
    <mergeCell ref="M15:N15"/>
    <mergeCell ref="B13:C13"/>
    <mergeCell ref="E13:F13"/>
    <mergeCell ref="J13:K13"/>
    <mergeCell ref="M13:N13"/>
    <mergeCell ref="N8:O8"/>
    <mergeCell ref="A10:G10"/>
    <mergeCell ref="I10:O10"/>
    <mergeCell ref="B11:D11"/>
    <mergeCell ref="E11:G11"/>
    <mergeCell ref="J11:L11"/>
    <mergeCell ref="M11:O11"/>
    <mergeCell ref="A8:B8"/>
    <mergeCell ref="C8:D8"/>
    <mergeCell ref="E8:F8"/>
    <mergeCell ref="G8:I8"/>
    <mergeCell ref="J8:K8"/>
    <mergeCell ref="L8:M8"/>
    <mergeCell ref="A7:B7"/>
    <mergeCell ref="C7:D7"/>
    <mergeCell ref="E7:F7"/>
    <mergeCell ref="G7:I7"/>
    <mergeCell ref="J7:K7"/>
    <mergeCell ref="L7:M7"/>
    <mergeCell ref="N7:O7"/>
    <mergeCell ref="B12:D12"/>
    <mergeCell ref="E12:G12"/>
    <mergeCell ref="J12:L12"/>
    <mergeCell ref="M12:O12"/>
    <mergeCell ref="A1:O1"/>
    <mergeCell ref="A3:K3"/>
    <mergeCell ref="E4:F4"/>
    <mergeCell ref="L4:M4"/>
    <mergeCell ref="A6:B6"/>
    <mergeCell ref="C6:D6"/>
    <mergeCell ref="E6:F6"/>
    <mergeCell ref="G6:I6"/>
    <mergeCell ref="J6:K6"/>
    <mergeCell ref="H4:J4"/>
    <mergeCell ref="L6:M6"/>
    <mergeCell ref="N6:O6"/>
  </mergeCells>
  <phoneticPr fontId="9" type="noConversion"/>
  <conditionalFormatting sqref="C7:O7">
    <cfRule type="expression" dxfId="118" priority="3"/>
    <cfRule type="expression" dxfId="117" priority="6"/>
  </conditionalFormatting>
  <conditionalFormatting sqref="E7:F7">
    <cfRule type="expression" dxfId="116" priority="4"/>
    <cfRule type="expression" dxfId="115" priority="5"/>
  </conditionalFormatting>
  <conditionalFormatting sqref="N7:O8">
    <cfRule type="expression" dxfId="114" priority="2"/>
  </conditionalFormatting>
  <conditionalFormatting sqref="N7:O7">
    <cfRule type="expression" dxfId="113" priority="1"/>
  </conditionalFormatting>
  <dataValidations count="2">
    <dataValidation type="list" allowBlank="1" showInputMessage="1" showErrorMessage="1" sqref="O33:O44 G13:G24 L13:L24 O13:O24 D33:D44 G33:G44 L33:L44 D13:D24">
      <formula1>Points</formula1>
    </dataValidation>
    <dataValidation type="list" allowBlank="1" showInputMessage="1" showErrorMessage="1" sqref="B13:C24 E13:F24 J13:K24 M13:N24 B33:C44 E33:F44 J33:K44 M33:N44">
      <formula1>ShootType</formula1>
    </dataValidation>
  </dataValidations>
  <pageMargins left="0.7" right="0.7" top="0.75" bottom="0.75" header="0.3" footer="0.3"/>
  <pageSetup paperSize="9" scale="62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view="pageBreakPreview" topLeftCell="A6" zoomScale="60" zoomScaleNormal="71" workbookViewId="0">
      <selection activeCell="D6" sqref="D6"/>
    </sheetView>
  </sheetViews>
  <sheetFormatPr defaultRowHeight="14.25" x14ac:dyDescent="0.2"/>
  <cols>
    <col min="1" max="1" width="14.625" style="1" customWidth="1"/>
    <col min="2" max="5" width="13.625" style="1" customWidth="1"/>
    <col min="6" max="6" width="14.625" style="1" customWidth="1"/>
    <col min="7" max="10" width="13.625" style="1" customWidth="1"/>
    <col min="11" max="12" width="9" style="1" customWidth="1"/>
    <col min="13" max="13" width="11.125" style="1" customWidth="1"/>
    <col min="14" max="14" width="9" style="1" customWidth="1"/>
    <col min="15" max="16384" width="9" style="1"/>
  </cols>
  <sheetData>
    <row r="1" spans="1:15" ht="87" customHeight="1" thickTop="1" thickBot="1" x14ac:dyDescent="0.25">
      <c r="A1" s="101" t="s">
        <v>62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5" ht="46.5" customHeight="1" thickTop="1" thickBot="1" x14ac:dyDescent="0.25">
      <c r="A2" s="2"/>
      <c r="B2" s="2"/>
      <c r="C2" s="2"/>
      <c r="D2" s="2"/>
      <c r="E2" s="2"/>
      <c r="F2" s="2"/>
      <c r="G2" s="2" t="s">
        <v>51</v>
      </c>
      <c r="H2" s="85" t="s">
        <v>61</v>
      </c>
      <c r="I2" s="85" t="s">
        <v>51</v>
      </c>
      <c r="J2" s="84"/>
    </row>
    <row r="3" spans="1:15" ht="35.1" customHeight="1" thickBot="1" x14ac:dyDescent="0.25">
      <c r="A3" s="172" t="s">
        <v>56</v>
      </c>
      <c r="B3" s="173"/>
      <c r="C3" s="173"/>
      <c r="D3" s="173"/>
      <c r="E3" s="173"/>
      <c r="F3" s="173"/>
      <c r="G3" s="173"/>
      <c r="H3" s="173"/>
      <c r="I3" s="173"/>
      <c r="J3" s="174"/>
    </row>
    <row r="4" spans="1:15" ht="30" customHeight="1" thickBot="1" x14ac:dyDescent="0.25">
      <c r="A4" s="175" t="s">
        <v>8</v>
      </c>
      <c r="B4" s="176"/>
      <c r="C4" s="176"/>
      <c r="D4" s="176"/>
      <c r="E4" s="177"/>
      <c r="F4" s="178" t="s">
        <v>9</v>
      </c>
      <c r="G4" s="178"/>
      <c r="H4" s="178"/>
      <c r="I4" s="178"/>
      <c r="J4" s="179"/>
    </row>
    <row r="5" spans="1:15" ht="30" customHeight="1" thickBot="1" x14ac:dyDescent="0.25">
      <c r="A5" s="79" t="s">
        <v>12</v>
      </c>
      <c r="B5" s="76" t="s">
        <v>59</v>
      </c>
      <c r="C5" s="75" t="s">
        <v>6</v>
      </c>
      <c r="D5" s="75" t="s">
        <v>16</v>
      </c>
      <c r="E5" s="78" t="s">
        <v>15</v>
      </c>
      <c r="F5" s="82" t="s">
        <v>12</v>
      </c>
      <c r="G5" s="76" t="s">
        <v>59</v>
      </c>
      <c r="H5" s="75" t="s">
        <v>6</v>
      </c>
      <c r="I5" s="75" t="s">
        <v>16</v>
      </c>
      <c r="J5" s="74" t="s">
        <v>15</v>
      </c>
      <c r="M5" s="83"/>
    </row>
    <row r="6" spans="1:15" ht="30" customHeight="1" x14ac:dyDescent="0.2">
      <c r="A6" s="72" t="s">
        <v>18</v>
      </c>
      <c r="B6" s="71">
        <f>COUNTIF('Game analysis'!B13:C24,"AS")</f>
        <v>2</v>
      </c>
      <c r="C6" s="70">
        <f ca="1">SUMIF('Game analysis'!B13:C24,"AS",'Game analysis'!D13:D24)</f>
        <v>3</v>
      </c>
      <c r="D6" s="69">
        <f t="shared" ref="D6:D11" ca="1" si="0">IF(B6=0,"0",C6/B6)</f>
        <v>1.5</v>
      </c>
      <c r="E6" s="73">
        <f t="shared" ref="E6:E11" ca="1" si="1">(D6*100)/5</f>
        <v>30</v>
      </c>
      <c r="F6" s="72" t="s">
        <v>18</v>
      </c>
      <c r="G6" s="71">
        <f>COUNTIF('Game analysis'!E13:F24,"AS")</f>
        <v>2</v>
      </c>
      <c r="H6" s="70">
        <f ca="1">SUMIF('Game analysis'!E13:F24,"AS",'Game analysis'!G13:G24)</f>
        <v>6</v>
      </c>
      <c r="I6" s="69">
        <f t="shared" ref="I6:I11" ca="1" si="2">IF(G6=0,"0",H6/G6)</f>
        <v>3</v>
      </c>
      <c r="J6" s="68">
        <f t="shared" ref="J6:J11" ca="1" si="3">(I6*100)/5</f>
        <v>60</v>
      </c>
    </row>
    <row r="7" spans="1:15" ht="30" customHeight="1" x14ac:dyDescent="0.2">
      <c r="A7" s="67" t="s">
        <v>19</v>
      </c>
      <c r="B7" s="65">
        <f>COUNTIF('Game analysis'!B13:C24,"BS")</f>
        <v>0</v>
      </c>
      <c r="C7" s="64">
        <f ca="1">SUMIF('Game analysis'!B13:C24,"BS",'Game analysis'!D13:D24)</f>
        <v>0</v>
      </c>
      <c r="D7" s="63" t="str">
        <f t="shared" si="0"/>
        <v>0</v>
      </c>
      <c r="E7" s="66">
        <f t="shared" si="1"/>
        <v>0</v>
      </c>
      <c r="F7" s="67" t="s">
        <v>19</v>
      </c>
      <c r="G7" s="65">
        <f>COUNTIF('Game analysis'!E13:F24,"BS")</f>
        <v>1</v>
      </c>
      <c r="H7" s="64">
        <f ca="1">SUMIF('Game analysis'!E13:F24,"BS",'Game analysis'!G13:G24)</f>
        <v>5</v>
      </c>
      <c r="I7" s="63">
        <f t="shared" ca="1" si="2"/>
        <v>5</v>
      </c>
      <c r="J7" s="62">
        <f t="shared" ca="1" si="3"/>
        <v>100</v>
      </c>
    </row>
    <row r="8" spans="1:15" ht="30" customHeight="1" x14ac:dyDescent="0.2">
      <c r="A8" s="67" t="s">
        <v>20</v>
      </c>
      <c r="B8" s="65">
        <f>COUNTIF('Game analysis'!B13:C24,"PS")</f>
        <v>2</v>
      </c>
      <c r="C8" s="64">
        <f ca="1">SUMIF('Game analysis'!B13:C24,"PS",'Game analysis'!D13:D24)</f>
        <v>9</v>
      </c>
      <c r="D8" s="63">
        <f t="shared" ca="1" si="0"/>
        <v>4.5</v>
      </c>
      <c r="E8" s="66">
        <f t="shared" ca="1" si="1"/>
        <v>90</v>
      </c>
      <c r="F8" s="67" t="s">
        <v>20</v>
      </c>
      <c r="G8" s="65">
        <f>COUNTIF('Game analysis'!E13:F24,"PS")</f>
        <v>1</v>
      </c>
      <c r="H8" s="64">
        <f ca="1">SUMIF('Game analysis'!E13:F24,"PS",'Game analysis'!G13:G24)</f>
        <v>4</v>
      </c>
      <c r="I8" s="63">
        <f t="shared" ca="1" si="2"/>
        <v>4</v>
      </c>
      <c r="J8" s="62">
        <f t="shared" ca="1" si="3"/>
        <v>80</v>
      </c>
    </row>
    <row r="9" spans="1:15" ht="30" customHeight="1" x14ac:dyDescent="0.2">
      <c r="A9" s="67" t="s">
        <v>22</v>
      </c>
      <c r="B9" s="65">
        <f>COUNTIF('Game analysis'!B13:C24,"RS")</f>
        <v>0</v>
      </c>
      <c r="C9" s="64">
        <f ca="1">SUMIF('Game analysis'!B13:C24,"RS",'Game analysis'!D13:D24)</f>
        <v>0</v>
      </c>
      <c r="D9" s="63" t="str">
        <f t="shared" si="0"/>
        <v>0</v>
      </c>
      <c r="E9" s="66">
        <f t="shared" si="1"/>
        <v>0</v>
      </c>
      <c r="F9" s="67" t="s">
        <v>22</v>
      </c>
      <c r="G9" s="65">
        <f>COUNTIF('Game analysis'!E13:F24,"RS")</f>
        <v>0</v>
      </c>
      <c r="H9" s="64">
        <f ca="1">SUMIF('Game analysis'!E13:F24,"RS",'Game analysis'!G13:G24)</f>
        <v>0</v>
      </c>
      <c r="I9" s="63" t="str">
        <f t="shared" si="2"/>
        <v>0</v>
      </c>
      <c r="J9" s="62">
        <f t="shared" si="3"/>
        <v>0</v>
      </c>
    </row>
    <row r="10" spans="1:15" ht="30" customHeight="1" x14ac:dyDescent="0.2">
      <c r="A10" s="67" t="s">
        <v>21</v>
      </c>
      <c r="B10" s="65">
        <f>COUNTIF('Game analysis'!B13:C24,"KO")</f>
        <v>2</v>
      </c>
      <c r="C10" s="64">
        <f ca="1">SUMIF('Game analysis'!B13:C24,"KO",'Game analysis'!D13:D24)</f>
        <v>9</v>
      </c>
      <c r="D10" s="63">
        <f t="shared" ca="1" si="0"/>
        <v>4.5</v>
      </c>
      <c r="E10" s="66">
        <f t="shared" ca="1" si="1"/>
        <v>90</v>
      </c>
      <c r="F10" s="67" t="s">
        <v>21</v>
      </c>
      <c r="G10" s="65">
        <f>COUNTIF('Game analysis'!E13:F24,"KO")</f>
        <v>2</v>
      </c>
      <c r="H10" s="64">
        <f ca="1">SUMIF('Game analysis'!E13:F24,"KO",'Game analysis'!G13:G24)</f>
        <v>8</v>
      </c>
      <c r="I10" s="63">
        <f t="shared" ca="1" si="2"/>
        <v>4</v>
      </c>
      <c r="J10" s="62">
        <f t="shared" ca="1" si="3"/>
        <v>80</v>
      </c>
    </row>
    <row r="11" spans="1:15" ht="30" customHeight="1" thickBot="1" x14ac:dyDescent="0.25">
      <c r="A11" s="61" t="s">
        <v>23</v>
      </c>
      <c r="B11" s="65">
        <f>COUNTIF('Game analysis'!B13:C24,"RU")</f>
        <v>0</v>
      </c>
      <c r="C11" s="64">
        <f ca="1">SUMIF('Game analysis'!B13:C24,"RU",'Game analysis'!D14:D25)</f>
        <v>0</v>
      </c>
      <c r="D11" s="63" t="str">
        <f t="shared" si="0"/>
        <v>0</v>
      </c>
      <c r="E11" s="66">
        <f t="shared" si="1"/>
        <v>0</v>
      </c>
      <c r="F11" s="61" t="s">
        <v>23</v>
      </c>
      <c r="G11" s="65">
        <f>COUNTIF('Game analysis'!E13:F24,"RU")</f>
        <v>0</v>
      </c>
      <c r="H11" s="64">
        <f ca="1">SUMIF('Game analysis'!E13:F24,"RU",'Game analysis'!G14:G25)</f>
        <v>0</v>
      </c>
      <c r="I11" s="63" t="str">
        <f t="shared" si="2"/>
        <v>0</v>
      </c>
      <c r="J11" s="62">
        <f t="shared" si="3"/>
        <v>0</v>
      </c>
    </row>
    <row r="12" spans="1:15" ht="30" customHeight="1" thickBot="1" x14ac:dyDescent="0.25">
      <c r="A12" s="60" t="s">
        <v>10</v>
      </c>
      <c r="B12" s="57">
        <f>SUM(B6:B11)</f>
        <v>6</v>
      </c>
      <c r="C12" s="56">
        <f ca="1">SUM(C6:C11)</f>
        <v>21</v>
      </c>
      <c r="D12" s="55">
        <f ca="1">C12/6</f>
        <v>3.5</v>
      </c>
      <c r="E12" s="59">
        <f ca="1">D12/5*100</f>
        <v>70</v>
      </c>
      <c r="F12" s="80" t="s">
        <v>10</v>
      </c>
      <c r="G12" s="57">
        <f>SUM(G6:G11)</f>
        <v>6</v>
      </c>
      <c r="H12" s="56">
        <f ca="1">SUM(H6:H11)</f>
        <v>23</v>
      </c>
      <c r="I12" s="55">
        <f ca="1">H12/6</f>
        <v>3.8333333333333335</v>
      </c>
      <c r="J12" s="54">
        <f ca="1">I12/5*100</f>
        <v>76.666666666666671</v>
      </c>
      <c r="O12" s="35"/>
    </row>
    <row r="13" spans="1:15" ht="30" customHeight="1" thickBot="1" x14ac:dyDescent="0.25"/>
    <row r="14" spans="1:15" ht="35.1" customHeight="1" thickBot="1" x14ac:dyDescent="0.25">
      <c r="A14" s="172" t="s">
        <v>11</v>
      </c>
      <c r="B14" s="173"/>
      <c r="C14" s="173"/>
      <c r="D14" s="173"/>
      <c r="E14" s="173"/>
      <c r="F14" s="173"/>
      <c r="G14" s="173"/>
      <c r="H14" s="173"/>
      <c r="I14" s="173"/>
      <c r="J14" s="174"/>
    </row>
    <row r="15" spans="1:15" ht="30" customHeight="1" thickBot="1" x14ac:dyDescent="0.25">
      <c r="A15" s="166" t="s">
        <v>8</v>
      </c>
      <c r="B15" s="167"/>
      <c r="C15" s="167"/>
      <c r="D15" s="167"/>
      <c r="E15" s="168"/>
      <c r="F15" s="169" t="s">
        <v>9</v>
      </c>
      <c r="G15" s="170"/>
      <c r="H15" s="170"/>
      <c r="I15" s="170"/>
      <c r="J15" s="171"/>
    </row>
    <row r="16" spans="1:15" ht="30" customHeight="1" thickBot="1" x14ac:dyDescent="0.25">
      <c r="A16" s="79" t="s">
        <v>12</v>
      </c>
      <c r="B16" s="76" t="s">
        <v>59</v>
      </c>
      <c r="C16" s="75" t="s">
        <v>6</v>
      </c>
      <c r="D16" s="75" t="s">
        <v>16</v>
      </c>
      <c r="E16" s="78" t="s">
        <v>15</v>
      </c>
      <c r="F16" s="82" t="s">
        <v>12</v>
      </c>
      <c r="G16" s="76" t="s">
        <v>59</v>
      </c>
      <c r="H16" s="75" t="s">
        <v>6</v>
      </c>
      <c r="I16" s="75" t="s">
        <v>16</v>
      </c>
      <c r="J16" s="74" t="s">
        <v>15</v>
      </c>
    </row>
    <row r="17" spans="1:14" ht="30" customHeight="1" x14ac:dyDescent="0.2">
      <c r="A17" s="72" t="s">
        <v>18</v>
      </c>
      <c r="B17" s="71">
        <f>COUNTIF('Game analysis'!J13:K24,"AS")</f>
        <v>2</v>
      </c>
      <c r="C17" s="70">
        <f ca="1">SUMIF('Game analysis'!J13:K24,"AS",'Game analysis'!L13:L24)</f>
        <v>6</v>
      </c>
      <c r="D17" s="69">
        <f t="shared" ref="D17:D22" ca="1" si="4">IF(B17=0,"0",C17/B17)</f>
        <v>3</v>
      </c>
      <c r="E17" s="73">
        <f t="shared" ref="E17:E22" ca="1" si="5">(D17*100)/5</f>
        <v>60</v>
      </c>
      <c r="F17" s="72" t="s">
        <v>18</v>
      </c>
      <c r="G17" s="71">
        <f>COUNTIF('Game analysis'!M13:N24,"AS")</f>
        <v>1</v>
      </c>
      <c r="H17" s="70">
        <f ca="1">SUMIF('Game analysis'!M13:N24,"AS",'Game analysis'!O13:O24)</f>
        <v>5</v>
      </c>
      <c r="I17" s="69">
        <f t="shared" ref="I17:I22" ca="1" si="6">IF(G17=0,"0",H17/G17)</f>
        <v>5</v>
      </c>
      <c r="J17" s="68">
        <f t="shared" ref="J17:J22" ca="1" si="7">(I17*100)/5</f>
        <v>100</v>
      </c>
    </row>
    <row r="18" spans="1:14" ht="30" customHeight="1" x14ac:dyDescent="0.2">
      <c r="A18" s="67" t="s">
        <v>19</v>
      </c>
      <c r="B18" s="71">
        <f>COUNTIF('Game analysis'!J13:K24,"BS")</f>
        <v>0</v>
      </c>
      <c r="C18" s="64">
        <f ca="1">SUMIF('Game analysis'!J13:K24,"BS",'Game analysis'!L13:L24)</f>
        <v>0</v>
      </c>
      <c r="D18" s="69" t="str">
        <f t="shared" si="4"/>
        <v>0</v>
      </c>
      <c r="E18" s="66">
        <f t="shared" si="5"/>
        <v>0</v>
      </c>
      <c r="F18" s="67" t="s">
        <v>19</v>
      </c>
      <c r="G18" s="65">
        <f>COUNTIF('Game analysis'!M13:N24,"BS")</f>
        <v>0</v>
      </c>
      <c r="H18" s="64">
        <f ca="1">SUMIF('Game analysis'!M13:N24,"BS",'Game analysis'!O13:O24)</f>
        <v>0</v>
      </c>
      <c r="I18" s="69" t="str">
        <f t="shared" si="6"/>
        <v>0</v>
      </c>
      <c r="J18" s="62">
        <f t="shared" si="7"/>
        <v>0</v>
      </c>
    </row>
    <row r="19" spans="1:14" ht="30" customHeight="1" x14ac:dyDescent="0.2">
      <c r="A19" s="67" t="s">
        <v>20</v>
      </c>
      <c r="B19" s="71">
        <f>COUNTIF('Game analysis'!J13:K24,"PS")</f>
        <v>1</v>
      </c>
      <c r="C19" s="64">
        <f ca="1">SUMIF('Game analysis'!J13:K24,"PS",'Game analysis'!L13:L24)</f>
        <v>4</v>
      </c>
      <c r="D19" s="69">
        <f t="shared" ca="1" si="4"/>
        <v>4</v>
      </c>
      <c r="E19" s="66">
        <f t="shared" ca="1" si="5"/>
        <v>80</v>
      </c>
      <c r="F19" s="67" t="s">
        <v>20</v>
      </c>
      <c r="G19" s="65">
        <f>COUNTIF('Game analysis'!M13:N24,"PS")</f>
        <v>2</v>
      </c>
      <c r="H19" s="64">
        <f ca="1">SUMIF('Game analysis'!M13:N24,"PS",'Game analysis'!O13:O24)</f>
        <v>9</v>
      </c>
      <c r="I19" s="69">
        <f t="shared" ca="1" si="6"/>
        <v>4.5</v>
      </c>
      <c r="J19" s="62">
        <f t="shared" ca="1" si="7"/>
        <v>90</v>
      </c>
    </row>
    <row r="20" spans="1:14" ht="30" customHeight="1" x14ac:dyDescent="0.2">
      <c r="A20" s="67" t="s">
        <v>22</v>
      </c>
      <c r="B20" s="71">
        <f>COUNTIF('Game analysis'!J13:K24,"RS")</f>
        <v>0</v>
      </c>
      <c r="C20" s="64">
        <f ca="1">SUMIF('Game analysis'!J13:K24,"RS",'Game analysis'!L13:L24)</f>
        <v>0</v>
      </c>
      <c r="D20" s="69" t="str">
        <f t="shared" si="4"/>
        <v>0</v>
      </c>
      <c r="E20" s="66">
        <f t="shared" si="5"/>
        <v>0</v>
      </c>
      <c r="F20" s="67" t="s">
        <v>22</v>
      </c>
      <c r="G20" s="65">
        <f>COUNTIF('Game analysis'!M13:N24,"RS")</f>
        <v>1</v>
      </c>
      <c r="H20" s="64">
        <f ca="1">SUMIF('Game analysis'!M13:N24,"RS",'Game analysis'!O13:O24)</f>
        <v>4</v>
      </c>
      <c r="I20" s="69">
        <f t="shared" ca="1" si="6"/>
        <v>4</v>
      </c>
      <c r="J20" s="62">
        <f t="shared" ca="1" si="7"/>
        <v>80</v>
      </c>
    </row>
    <row r="21" spans="1:14" ht="30" customHeight="1" x14ac:dyDescent="0.2">
      <c r="A21" s="67" t="s">
        <v>21</v>
      </c>
      <c r="B21" s="71">
        <f>COUNTIF('Game analysis'!J13:K24,"KO")</f>
        <v>3</v>
      </c>
      <c r="C21" s="64">
        <f ca="1">SUMIF('Game analysis'!J13:K24,"KO",'Game analysis'!L13:L24)</f>
        <v>10</v>
      </c>
      <c r="D21" s="69">
        <f t="shared" ca="1" si="4"/>
        <v>3.3333333333333335</v>
      </c>
      <c r="E21" s="66">
        <f t="shared" ca="1" si="5"/>
        <v>66.666666666666671</v>
      </c>
      <c r="F21" s="67" t="s">
        <v>21</v>
      </c>
      <c r="G21" s="65">
        <f>COUNTIF('Game analysis'!M13:N24,"KO")</f>
        <v>2</v>
      </c>
      <c r="H21" s="64">
        <f ca="1">SUMIF('Game analysis'!M13:N24,"KO",'Game analysis'!O13:O24)</f>
        <v>9</v>
      </c>
      <c r="I21" s="69">
        <f t="shared" ca="1" si="6"/>
        <v>4.5</v>
      </c>
      <c r="J21" s="62">
        <f t="shared" ca="1" si="7"/>
        <v>90</v>
      </c>
    </row>
    <row r="22" spans="1:14" ht="30" customHeight="1" thickBot="1" x14ac:dyDescent="0.25">
      <c r="A22" s="61" t="s">
        <v>23</v>
      </c>
      <c r="B22" s="71">
        <f>COUNTIF('Game analysis'!J13:K24,"RU")</f>
        <v>0</v>
      </c>
      <c r="C22" s="64">
        <f ca="1">SUMIF('Game analysis'!J13:K24,"RU",'Game analysis'!L13:L24)</f>
        <v>0</v>
      </c>
      <c r="D22" s="69" t="str">
        <f t="shared" si="4"/>
        <v>0</v>
      </c>
      <c r="E22" s="66">
        <f t="shared" si="5"/>
        <v>0</v>
      </c>
      <c r="F22" s="61" t="s">
        <v>23</v>
      </c>
      <c r="G22" s="65">
        <f>COUNTIF('Game analysis'!M13:N24,"RU")</f>
        <v>0</v>
      </c>
      <c r="H22" s="64">
        <f ca="1">SUMIF('Game analysis'!M13:N24,"RU",'Game analysis'!O13:O24)</f>
        <v>0</v>
      </c>
      <c r="I22" s="69" t="str">
        <f t="shared" si="6"/>
        <v>0</v>
      </c>
      <c r="J22" s="62">
        <f t="shared" si="7"/>
        <v>0</v>
      </c>
    </row>
    <row r="23" spans="1:14" ht="30" customHeight="1" thickBot="1" x14ac:dyDescent="0.25">
      <c r="A23" s="60" t="s">
        <v>6</v>
      </c>
      <c r="B23" s="57">
        <f>SUM(B17:B22)</f>
        <v>6</v>
      </c>
      <c r="C23" s="56">
        <f ca="1">SUM(C17:C22)</f>
        <v>20</v>
      </c>
      <c r="D23" s="55">
        <f ca="1">C23/6</f>
        <v>3.3333333333333335</v>
      </c>
      <c r="E23" s="59">
        <f ca="1">D23/5*100</f>
        <v>66.666666666666671</v>
      </c>
      <c r="F23" s="80" t="s">
        <v>10</v>
      </c>
      <c r="G23" s="57">
        <f>SUM(G17:G22)</f>
        <v>6</v>
      </c>
      <c r="H23" s="56">
        <f ca="1">SUM(H17:H22)</f>
        <v>27</v>
      </c>
      <c r="I23" s="55">
        <f ca="1">H23/6</f>
        <v>4.5</v>
      </c>
      <c r="J23" s="54">
        <f ca="1">I23/5*100</f>
        <v>90</v>
      </c>
    </row>
    <row r="24" spans="1:14" ht="30" customHeight="1" thickBot="1" x14ac:dyDescent="0.25"/>
    <row r="25" spans="1:14" ht="35.1" customHeight="1" thickBot="1" x14ac:dyDescent="0.25">
      <c r="A25" s="172" t="s">
        <v>13</v>
      </c>
      <c r="B25" s="173"/>
      <c r="C25" s="173"/>
      <c r="D25" s="173"/>
      <c r="E25" s="173"/>
      <c r="F25" s="173"/>
      <c r="G25" s="173"/>
      <c r="H25" s="173"/>
      <c r="I25" s="173"/>
      <c r="J25" s="174"/>
    </row>
    <row r="26" spans="1:14" ht="30" customHeight="1" thickBot="1" x14ac:dyDescent="0.25">
      <c r="A26" s="175" t="s">
        <v>8</v>
      </c>
      <c r="B26" s="176"/>
      <c r="C26" s="176"/>
      <c r="D26" s="176"/>
      <c r="E26" s="177"/>
      <c r="F26" s="178" t="s">
        <v>9</v>
      </c>
      <c r="G26" s="178"/>
      <c r="H26" s="178"/>
      <c r="I26" s="178"/>
      <c r="J26" s="179"/>
    </row>
    <row r="27" spans="1:14" ht="30" customHeight="1" thickBot="1" x14ac:dyDescent="0.25">
      <c r="A27" s="79" t="s">
        <v>12</v>
      </c>
      <c r="B27" s="76" t="s">
        <v>59</v>
      </c>
      <c r="C27" s="75" t="s">
        <v>6</v>
      </c>
      <c r="D27" s="75" t="s">
        <v>16</v>
      </c>
      <c r="E27" s="78" t="s">
        <v>15</v>
      </c>
      <c r="F27" s="82" t="s">
        <v>12</v>
      </c>
      <c r="G27" s="76" t="s">
        <v>59</v>
      </c>
      <c r="H27" s="75" t="s">
        <v>6</v>
      </c>
      <c r="I27" s="75" t="s">
        <v>60</v>
      </c>
      <c r="J27" s="74" t="s">
        <v>15</v>
      </c>
    </row>
    <row r="28" spans="1:14" ht="30" customHeight="1" x14ac:dyDescent="0.2">
      <c r="A28" s="72" t="s">
        <v>18</v>
      </c>
      <c r="B28" s="71">
        <f>COUNTIF('Game analysis'!B33:C44,"AS")</f>
        <v>2</v>
      </c>
      <c r="C28" s="70">
        <f ca="1">SUMIF('Game analysis'!B33:C44,"AS",'Game analysis'!D33:D44)</f>
        <v>6</v>
      </c>
      <c r="D28" s="69">
        <f t="shared" ref="D28:D33" ca="1" si="8">IF(B28=0,"0",C28/B28)</f>
        <v>3</v>
      </c>
      <c r="E28" s="73">
        <f t="shared" ref="E28:E33" ca="1" si="9">(D28*100)/5</f>
        <v>60</v>
      </c>
      <c r="F28" s="72" t="s">
        <v>18</v>
      </c>
      <c r="G28" s="71">
        <f>COUNTIF('Game analysis'!E33:F44,"AS")</f>
        <v>2</v>
      </c>
      <c r="H28" s="70">
        <f ca="1">SUMIF('Game analysis'!E33:F44,"AS",'Game analysis'!G33:G44)</f>
        <v>10</v>
      </c>
      <c r="I28" s="69">
        <f t="shared" ref="I28:I33" ca="1" si="10">IF(G28=0,"0",H28/G28)</f>
        <v>5</v>
      </c>
      <c r="J28" s="68">
        <f t="shared" ref="J28:J33" ca="1" si="11">(I28*100)/5</f>
        <v>100</v>
      </c>
    </row>
    <row r="29" spans="1:14" ht="30" customHeight="1" x14ac:dyDescent="0.2">
      <c r="A29" s="67" t="s">
        <v>19</v>
      </c>
      <c r="B29" s="65">
        <f>COUNTIF('Game analysis'!B33:C44,"BS")</f>
        <v>1</v>
      </c>
      <c r="C29" s="64">
        <f ca="1">SUMIF('Game analysis'!B33:C44,"BS",'Game analysis'!D33:D44)</f>
        <v>2</v>
      </c>
      <c r="D29" s="63">
        <f t="shared" ca="1" si="8"/>
        <v>2</v>
      </c>
      <c r="E29" s="66">
        <f t="shared" ca="1" si="9"/>
        <v>40</v>
      </c>
      <c r="F29" s="67" t="s">
        <v>19</v>
      </c>
      <c r="G29" s="65">
        <f>COUNTIF('Game analysis'!E33:F44,"BS")</f>
        <v>0</v>
      </c>
      <c r="H29" s="64">
        <f ca="1">SUMIF('Game analysis'!E33:F44,"BS",'Game analysis'!G33:G44)</f>
        <v>0</v>
      </c>
      <c r="I29" s="63" t="str">
        <f t="shared" si="10"/>
        <v>0</v>
      </c>
      <c r="J29" s="62">
        <f t="shared" si="11"/>
        <v>0</v>
      </c>
    </row>
    <row r="30" spans="1:14" ht="30" customHeight="1" x14ac:dyDescent="0.2">
      <c r="A30" s="67" t="s">
        <v>20</v>
      </c>
      <c r="B30" s="65">
        <f>COUNTIF('Game analysis'!B33:C44,"PS")</f>
        <v>1</v>
      </c>
      <c r="C30" s="64">
        <f ca="1">SUMIF('Game analysis'!B33:C44,"PS",'Game analysis'!D33:D44)</f>
        <v>4</v>
      </c>
      <c r="D30" s="63">
        <f t="shared" ca="1" si="8"/>
        <v>4</v>
      </c>
      <c r="E30" s="66">
        <f t="shared" ca="1" si="9"/>
        <v>80</v>
      </c>
      <c r="F30" s="67" t="s">
        <v>20</v>
      </c>
      <c r="G30" s="65">
        <f>COUNTIF('Game analysis'!E33:F44,"PS")</f>
        <v>2</v>
      </c>
      <c r="H30" s="64">
        <f ca="1">SUMIF('Game analysis'!E33:F44,"PS",'Game analysis'!G33:G44)</f>
        <v>7</v>
      </c>
      <c r="I30" s="63">
        <f t="shared" ca="1" si="10"/>
        <v>3.5</v>
      </c>
      <c r="J30" s="62">
        <f t="shared" ca="1" si="11"/>
        <v>70</v>
      </c>
    </row>
    <row r="31" spans="1:14" ht="30" customHeight="1" x14ac:dyDescent="0.2">
      <c r="A31" s="67" t="s">
        <v>22</v>
      </c>
      <c r="B31" s="65">
        <f>COUNTIF('Game analysis'!B33:C44,"RS")</f>
        <v>0</v>
      </c>
      <c r="C31" s="64">
        <f ca="1">SUMIF('Game analysis'!B33:C44,"RS",'Game analysis'!D33:D44)</f>
        <v>0</v>
      </c>
      <c r="D31" s="63" t="str">
        <f t="shared" si="8"/>
        <v>0</v>
      </c>
      <c r="E31" s="66">
        <f t="shared" si="9"/>
        <v>0</v>
      </c>
      <c r="F31" s="67" t="s">
        <v>22</v>
      </c>
      <c r="G31" s="65">
        <f>COUNTIF('Game analysis'!E33:F44,"RS")</f>
        <v>0</v>
      </c>
      <c r="H31" s="64">
        <f ca="1">SUMIF('Game analysis'!E33:F44,"RS",'Game analysis'!G33:G44)</f>
        <v>0</v>
      </c>
      <c r="I31" s="63" t="str">
        <f t="shared" si="10"/>
        <v>0</v>
      </c>
      <c r="J31" s="62">
        <f t="shared" si="11"/>
        <v>0</v>
      </c>
    </row>
    <row r="32" spans="1:14" ht="30" customHeight="1" x14ac:dyDescent="0.2">
      <c r="A32" s="67" t="s">
        <v>21</v>
      </c>
      <c r="B32" s="65">
        <f>COUNTIF('Game analysis'!B33:C44,"KO")</f>
        <v>2</v>
      </c>
      <c r="C32" s="64">
        <f ca="1">SUMIF('Game analysis'!B33:C44,"KO",'Game analysis'!D33:D44)</f>
        <v>9</v>
      </c>
      <c r="D32" s="63">
        <f t="shared" ca="1" si="8"/>
        <v>4.5</v>
      </c>
      <c r="E32" s="66">
        <f t="shared" ca="1" si="9"/>
        <v>90</v>
      </c>
      <c r="F32" s="67" t="s">
        <v>21</v>
      </c>
      <c r="G32" s="65">
        <f>COUNTIF('Game analysis'!E33:F44,"KO")</f>
        <v>2</v>
      </c>
      <c r="H32" s="64">
        <f ca="1">SUMIF('Game analysis'!E33:F44,"KO",'Game analysis'!G33:G44)</f>
        <v>8</v>
      </c>
      <c r="I32" s="63">
        <f t="shared" ca="1" si="10"/>
        <v>4</v>
      </c>
      <c r="J32" s="62">
        <f t="shared" ca="1" si="11"/>
        <v>80</v>
      </c>
      <c r="N32" s="81"/>
    </row>
    <row r="33" spans="1:10" ht="30" customHeight="1" thickBot="1" x14ac:dyDescent="0.25">
      <c r="A33" s="61" t="s">
        <v>23</v>
      </c>
      <c r="B33" s="65">
        <f>COUNTIF('Game analysis'!B33:C44,"RU")</f>
        <v>0</v>
      </c>
      <c r="C33" s="64">
        <f ca="1">SUMIF('Game analysis'!B33:C44,"RU",'Game analysis'!D33:D44)</f>
        <v>0</v>
      </c>
      <c r="D33" s="63" t="str">
        <f t="shared" si="8"/>
        <v>0</v>
      </c>
      <c r="E33" s="66">
        <f t="shared" si="9"/>
        <v>0</v>
      </c>
      <c r="F33" s="61" t="s">
        <v>23</v>
      </c>
      <c r="G33" s="65">
        <f>COUNTIF('Game analysis'!E33:F44,"RU")</f>
        <v>0</v>
      </c>
      <c r="H33" s="64">
        <f ca="1">SUMIF('Game analysis'!E33:F44,"RU",'Game analysis'!G33:G44)</f>
        <v>0</v>
      </c>
      <c r="I33" s="63" t="str">
        <f t="shared" si="10"/>
        <v>0</v>
      </c>
      <c r="J33" s="62">
        <f t="shared" si="11"/>
        <v>0</v>
      </c>
    </row>
    <row r="34" spans="1:10" ht="30" customHeight="1" thickBot="1" x14ac:dyDescent="0.25">
      <c r="A34" s="60" t="s">
        <v>10</v>
      </c>
      <c r="B34" s="57">
        <f>SUM(B28:B33)</f>
        <v>6</v>
      </c>
      <c r="C34" s="56">
        <f ca="1">SUM(C28:C33)</f>
        <v>21</v>
      </c>
      <c r="D34" s="55">
        <f ca="1">C34/6</f>
        <v>3.5</v>
      </c>
      <c r="E34" s="59">
        <f ca="1">D34/5*100</f>
        <v>70</v>
      </c>
      <c r="F34" s="80" t="s">
        <v>10</v>
      </c>
      <c r="G34" s="57">
        <f>SUM(G28:G33)</f>
        <v>6</v>
      </c>
      <c r="H34" s="56">
        <f ca="1">SUM(H28:H33)</f>
        <v>25</v>
      </c>
      <c r="I34" s="55">
        <f ca="1">H34/6</f>
        <v>4.166666666666667</v>
      </c>
      <c r="J34" s="54">
        <f ca="1">I34/5*100</f>
        <v>83.333333333333343</v>
      </c>
    </row>
    <row r="35" spans="1:10" ht="30" customHeight="1" thickBot="1" x14ac:dyDescent="0.25"/>
    <row r="36" spans="1:10" ht="35.1" customHeight="1" thickBot="1" x14ac:dyDescent="0.25">
      <c r="A36" s="172" t="s">
        <v>14</v>
      </c>
      <c r="B36" s="173"/>
      <c r="C36" s="173"/>
      <c r="D36" s="173"/>
      <c r="E36" s="173"/>
      <c r="F36" s="173"/>
      <c r="G36" s="173"/>
      <c r="H36" s="173"/>
      <c r="I36" s="173"/>
      <c r="J36" s="174"/>
    </row>
    <row r="37" spans="1:10" ht="30" customHeight="1" thickBot="1" x14ac:dyDescent="0.25">
      <c r="A37" s="175" t="s">
        <v>8</v>
      </c>
      <c r="B37" s="176"/>
      <c r="C37" s="176"/>
      <c r="D37" s="176"/>
      <c r="E37" s="177"/>
      <c r="F37" s="178" t="s">
        <v>9</v>
      </c>
      <c r="G37" s="178"/>
      <c r="H37" s="178"/>
      <c r="I37" s="178"/>
      <c r="J37" s="179"/>
    </row>
    <row r="38" spans="1:10" ht="30" customHeight="1" thickBot="1" x14ac:dyDescent="0.25">
      <c r="A38" s="79" t="s">
        <v>12</v>
      </c>
      <c r="B38" s="76" t="s">
        <v>59</v>
      </c>
      <c r="C38" s="75" t="s">
        <v>6</v>
      </c>
      <c r="D38" s="75" t="s">
        <v>16</v>
      </c>
      <c r="E38" s="78" t="s">
        <v>15</v>
      </c>
      <c r="F38" s="77" t="s">
        <v>12</v>
      </c>
      <c r="G38" s="76" t="s">
        <v>59</v>
      </c>
      <c r="H38" s="75" t="s">
        <v>6</v>
      </c>
      <c r="I38" s="75" t="s">
        <v>16</v>
      </c>
      <c r="J38" s="74" t="s">
        <v>15</v>
      </c>
    </row>
    <row r="39" spans="1:10" ht="30" customHeight="1" x14ac:dyDescent="0.2">
      <c r="A39" s="72" t="s">
        <v>18</v>
      </c>
      <c r="B39" s="71">
        <f>COUNTIF('Game analysis'!J33:K44,"AS")</f>
        <v>2</v>
      </c>
      <c r="C39" s="70">
        <f ca="1">SUMIF('Game analysis'!J33:K44,"AS",'Game analysis'!L33:L44)</f>
        <v>8</v>
      </c>
      <c r="D39" s="69">
        <f t="shared" ref="D39:D44" ca="1" si="12">IF(B39=0,"0",C39/B39)</f>
        <v>4</v>
      </c>
      <c r="E39" s="73">
        <f t="shared" ref="E39:E44" ca="1" si="13">(D39*100)/5</f>
        <v>80</v>
      </c>
      <c r="F39" s="72" t="s">
        <v>18</v>
      </c>
      <c r="G39" s="71">
        <f>COUNTIF('Game analysis'!M33:N44,"AS")</f>
        <v>1</v>
      </c>
      <c r="H39" s="70">
        <f ca="1">SUMIF('Game analysis'!M33:N44,"AS",'Game analysis'!O33:O44)</f>
        <v>5</v>
      </c>
      <c r="I39" s="69">
        <f t="shared" ref="I39:I44" ca="1" si="14">IF(G39=0,"0",H39/G39)</f>
        <v>5</v>
      </c>
      <c r="J39" s="68">
        <f t="shared" ref="J39:J44" ca="1" si="15">(I39*100)/5</f>
        <v>100</v>
      </c>
    </row>
    <row r="40" spans="1:10" ht="30" customHeight="1" x14ac:dyDescent="0.2">
      <c r="A40" s="67" t="s">
        <v>19</v>
      </c>
      <c r="B40" s="65">
        <f>COUNTIF('Game analysis'!J33:K44,"BS")</f>
        <v>0</v>
      </c>
      <c r="C40" s="64">
        <f ca="1">SUMIF('Game analysis'!J33:K44,"BS",'Game analysis'!L33:L44)</f>
        <v>0</v>
      </c>
      <c r="D40" s="63" t="str">
        <f t="shared" si="12"/>
        <v>0</v>
      </c>
      <c r="E40" s="66">
        <f t="shared" si="13"/>
        <v>0</v>
      </c>
      <c r="F40" s="67" t="s">
        <v>19</v>
      </c>
      <c r="G40" s="65">
        <f>COUNTIF('Game analysis'!M33:N44,"BS")</f>
        <v>0</v>
      </c>
      <c r="H40" s="64">
        <f ca="1">SUMIF('Game analysis'!M33:N44,"BS",'Game analysis'!O33:O44)</f>
        <v>0</v>
      </c>
      <c r="I40" s="63" t="str">
        <f t="shared" si="14"/>
        <v>0</v>
      </c>
      <c r="J40" s="62">
        <f t="shared" si="15"/>
        <v>0</v>
      </c>
    </row>
    <row r="41" spans="1:10" ht="30" customHeight="1" x14ac:dyDescent="0.2">
      <c r="A41" s="67" t="s">
        <v>20</v>
      </c>
      <c r="B41" s="65">
        <f>COUNTIF('Game analysis'!J33:K44,"PS")</f>
        <v>0</v>
      </c>
      <c r="C41" s="64">
        <f ca="1">SUMIF('Game analysis'!J33:L44,"PS",'Game analysis'!L33:L44)</f>
        <v>0</v>
      </c>
      <c r="D41" s="63" t="str">
        <f t="shared" si="12"/>
        <v>0</v>
      </c>
      <c r="E41" s="66">
        <f t="shared" si="13"/>
        <v>0</v>
      </c>
      <c r="F41" s="67" t="s">
        <v>20</v>
      </c>
      <c r="G41" s="65">
        <f>COUNTIF('Game analysis'!M33:N44,"PS")</f>
        <v>1</v>
      </c>
      <c r="H41" s="64">
        <f ca="1">SUMIF('Game analysis'!M33:N44,"PS",'Game analysis'!O33:O44)</f>
        <v>4</v>
      </c>
      <c r="I41" s="63">
        <f t="shared" ca="1" si="14"/>
        <v>4</v>
      </c>
      <c r="J41" s="62">
        <f t="shared" ca="1" si="15"/>
        <v>80</v>
      </c>
    </row>
    <row r="42" spans="1:10" ht="30" customHeight="1" x14ac:dyDescent="0.2">
      <c r="A42" s="67" t="s">
        <v>22</v>
      </c>
      <c r="B42" s="65">
        <f>COUNTIF('Game analysis'!J33:K44,"RS")</f>
        <v>1</v>
      </c>
      <c r="C42" s="64">
        <f ca="1">SUMIF('Game analysis'!J33:K44,"RS",'Game analysis'!L33:L44)</f>
        <v>4</v>
      </c>
      <c r="D42" s="63">
        <f t="shared" ca="1" si="12"/>
        <v>4</v>
      </c>
      <c r="E42" s="66">
        <f t="shared" ca="1" si="13"/>
        <v>80</v>
      </c>
      <c r="F42" s="67" t="s">
        <v>22</v>
      </c>
      <c r="G42" s="65">
        <f>COUNTIF('Game analysis'!M33:N44,"RS")</f>
        <v>0</v>
      </c>
      <c r="H42" s="64">
        <f ca="1">SUMIF('Game analysis'!M33:N44,"RS",'Game analysis'!O33:O44)</f>
        <v>0</v>
      </c>
      <c r="I42" s="63" t="str">
        <f t="shared" si="14"/>
        <v>0</v>
      </c>
      <c r="J42" s="62">
        <f t="shared" si="15"/>
        <v>0</v>
      </c>
    </row>
    <row r="43" spans="1:10" ht="30" customHeight="1" x14ac:dyDescent="0.2">
      <c r="A43" s="67" t="s">
        <v>21</v>
      </c>
      <c r="B43" s="65">
        <f>COUNTIF('Game analysis'!J33:K44,"KO")</f>
        <v>3</v>
      </c>
      <c r="C43" s="64">
        <f ca="1">SUMIF('Game analysis'!J33:K44,"KO",'Game analysis'!L33:L44)</f>
        <v>14</v>
      </c>
      <c r="D43" s="63">
        <f t="shared" ca="1" si="12"/>
        <v>4.666666666666667</v>
      </c>
      <c r="E43" s="66">
        <f t="shared" ca="1" si="13"/>
        <v>93.333333333333343</v>
      </c>
      <c r="F43" s="67" t="s">
        <v>21</v>
      </c>
      <c r="G43" s="65">
        <f>COUNTIF('Game analysis'!M33:N44,"KO")</f>
        <v>3</v>
      </c>
      <c r="H43" s="64">
        <f ca="1">SUMIF('Game analysis'!M33:N44,"KO",'Game analysis'!O33:O44)</f>
        <v>13</v>
      </c>
      <c r="I43" s="63">
        <f t="shared" ca="1" si="14"/>
        <v>4.333333333333333</v>
      </c>
      <c r="J43" s="62">
        <f t="shared" ca="1" si="15"/>
        <v>86.666666666666657</v>
      </c>
    </row>
    <row r="44" spans="1:10" ht="30" customHeight="1" thickBot="1" x14ac:dyDescent="0.25">
      <c r="A44" s="61" t="s">
        <v>23</v>
      </c>
      <c r="B44" s="65">
        <f>COUNTIF('Game analysis'!J33:K44,"RU")</f>
        <v>0</v>
      </c>
      <c r="C44" s="64">
        <f ca="1">SUMIF('Game analysis'!J33:K44,"RU",'Game analysis'!L33:L44)</f>
        <v>0</v>
      </c>
      <c r="D44" s="63" t="str">
        <f t="shared" si="12"/>
        <v>0</v>
      </c>
      <c r="E44" s="66">
        <f t="shared" si="13"/>
        <v>0</v>
      </c>
      <c r="F44" s="61" t="s">
        <v>23</v>
      </c>
      <c r="G44" s="65">
        <f>COUNTIF('Game analysis'!M33:N44,"RU")</f>
        <v>1</v>
      </c>
      <c r="H44" s="64">
        <f ca="1">SUMIF('Game analysis'!M33:N44,"RU",'Game analysis'!O33:O44)</f>
        <v>4</v>
      </c>
      <c r="I44" s="63">
        <f t="shared" ca="1" si="14"/>
        <v>4</v>
      </c>
      <c r="J44" s="62">
        <f t="shared" ca="1" si="15"/>
        <v>80</v>
      </c>
    </row>
    <row r="45" spans="1:10" ht="30" customHeight="1" thickBot="1" x14ac:dyDescent="0.25">
      <c r="A45" s="60" t="s">
        <v>10</v>
      </c>
      <c r="B45" s="57">
        <f>SUM(B39:B44)</f>
        <v>6</v>
      </c>
      <c r="C45" s="56">
        <f ca="1">SUM(C39:C44)</f>
        <v>26</v>
      </c>
      <c r="D45" s="55">
        <f ca="1">C45/6</f>
        <v>4.333333333333333</v>
      </c>
      <c r="E45" s="59">
        <f ca="1">D45/5*100</f>
        <v>86.666666666666657</v>
      </c>
      <c r="F45" s="58" t="s">
        <v>10</v>
      </c>
      <c r="G45" s="57">
        <f>SUM(G39:G44)</f>
        <v>6</v>
      </c>
      <c r="H45" s="56">
        <f ca="1">SUM(H39:H44)</f>
        <v>26</v>
      </c>
      <c r="I45" s="55">
        <f ca="1">H45/6</f>
        <v>4.333333333333333</v>
      </c>
      <c r="J45" s="54">
        <f ca="1">I45/5*100</f>
        <v>86.666666666666657</v>
      </c>
    </row>
    <row r="50" spans="5:5" ht="15.75" x14ac:dyDescent="0.2">
      <c r="E50" s="49"/>
    </row>
    <row r="52" spans="5:5" ht="30" customHeight="1" x14ac:dyDescent="0.2"/>
  </sheetData>
  <mergeCells count="13">
    <mergeCell ref="A25:J25"/>
    <mergeCell ref="A26:E26"/>
    <mergeCell ref="F26:J26"/>
    <mergeCell ref="A36:J36"/>
    <mergeCell ref="A37:E37"/>
    <mergeCell ref="F37:J37"/>
    <mergeCell ref="A15:E15"/>
    <mergeCell ref="F15:J15"/>
    <mergeCell ref="A1:J1"/>
    <mergeCell ref="A3:J3"/>
    <mergeCell ref="A4:E4"/>
    <mergeCell ref="F4:J4"/>
    <mergeCell ref="A14:J14"/>
  </mergeCells>
  <phoneticPr fontId="9" type="noConversion"/>
  <conditionalFormatting sqref="D6:D11 B6:B11 I6:J11 G6:G11 E6:E12 E17:E23 I17:J22 D17:D22 B17:B22 G17:G22 E28:E34 D28:D33 B28:B33 I28:J33 G28:G33 E39:E45 D39:D44 B39:B44 I39:J44 G39:G44">
    <cfRule type="expression" dxfId="112" priority="146"/>
    <cfRule type="expression" dxfId="111" priority="147"/>
  </conditionalFormatting>
  <conditionalFormatting sqref="D6:E12 I6:J12 D17:E23 I17:J23 D28:E34 I28:J34 D39:E45 I39:J45">
    <cfRule type="expression" dxfId="110" priority="145"/>
  </conditionalFormatting>
  <conditionalFormatting sqref="D12">
    <cfRule type="expression" dxfId="109" priority="144"/>
  </conditionalFormatting>
  <conditionalFormatting sqref="D8 I8">
    <cfRule type="expression" dxfId="108" priority="142"/>
  </conditionalFormatting>
  <conditionalFormatting sqref="E8:E9 D7 D9 I9">
    <cfRule type="expression" dxfId="107" priority="141"/>
  </conditionalFormatting>
  <conditionalFormatting sqref="E7 D10:E10 I10">
    <cfRule type="expression" dxfId="106" priority="148"/>
  </conditionalFormatting>
  <conditionalFormatting sqref="E8 J8">
    <cfRule type="expression" dxfId="105" priority="152"/>
    <cfRule type="expression" dxfId="104" priority="153"/>
  </conditionalFormatting>
  <conditionalFormatting sqref="E9 J9">
    <cfRule type="expression" dxfId="103" priority="154"/>
    <cfRule type="expression" dxfId="102" priority="155"/>
  </conditionalFormatting>
  <conditionalFormatting sqref="E7">
    <cfRule type="expression" dxfId="101" priority="156"/>
    <cfRule type="expression" dxfId="100" priority="157"/>
  </conditionalFormatting>
  <conditionalFormatting sqref="E10 J10">
    <cfRule type="expression" dxfId="99" priority="158"/>
    <cfRule type="expression" dxfId="98" priority="159"/>
  </conditionalFormatting>
  <conditionalFormatting sqref="I12">
    <cfRule type="expression" dxfId="97" priority="129"/>
  </conditionalFormatting>
  <conditionalFormatting sqref="J8:J9 I7">
    <cfRule type="expression" dxfId="96" priority="127"/>
  </conditionalFormatting>
  <conditionalFormatting sqref="J10 J7">
    <cfRule type="expression" dxfId="95" priority="133"/>
  </conditionalFormatting>
  <conditionalFormatting sqref="J7">
    <cfRule type="expression" dxfId="94" priority="137"/>
    <cfRule type="expression" dxfId="93" priority="138"/>
  </conditionalFormatting>
  <conditionalFormatting sqref="E12 J12">
    <cfRule type="expression" dxfId="92" priority="163"/>
    <cfRule type="expression" dxfId="91" priority="164"/>
  </conditionalFormatting>
  <conditionalFormatting sqref="J41:J42 I40">
    <cfRule type="expression" dxfId="90" priority="1"/>
  </conditionalFormatting>
  <conditionalFormatting sqref="I23">
    <cfRule type="expression" dxfId="89" priority="87"/>
  </conditionalFormatting>
  <conditionalFormatting sqref="J19:J20 I18">
    <cfRule type="expression" dxfId="88" priority="85"/>
  </conditionalFormatting>
  <conditionalFormatting sqref="J18">
    <cfRule type="expression" dxfId="87" priority="91"/>
  </conditionalFormatting>
  <conditionalFormatting sqref="I22:J22">
    <cfRule type="expression" dxfId="86" priority="92"/>
  </conditionalFormatting>
  <conditionalFormatting sqref="D23">
    <cfRule type="expression" dxfId="85" priority="102"/>
  </conditionalFormatting>
  <conditionalFormatting sqref="D19 I19">
    <cfRule type="expression" dxfId="84" priority="100"/>
  </conditionalFormatting>
  <conditionalFormatting sqref="E19:E20 D18 D20 I20">
    <cfRule type="expression" dxfId="83" priority="99"/>
  </conditionalFormatting>
  <conditionalFormatting sqref="E18 D21:E21">
    <cfRule type="expression" dxfId="82" priority="106"/>
  </conditionalFormatting>
  <conditionalFormatting sqref="D22:E22">
    <cfRule type="expression" dxfId="81" priority="107"/>
  </conditionalFormatting>
  <conditionalFormatting sqref="E19 J19">
    <cfRule type="expression" dxfId="80" priority="110"/>
    <cfRule type="expression" dxfId="79" priority="111"/>
  </conditionalFormatting>
  <conditionalFormatting sqref="E20 J20">
    <cfRule type="expression" dxfId="78" priority="112"/>
    <cfRule type="expression" dxfId="77" priority="113"/>
  </conditionalFormatting>
  <conditionalFormatting sqref="E18">
    <cfRule type="expression" dxfId="76" priority="114"/>
    <cfRule type="expression" dxfId="75" priority="115"/>
  </conditionalFormatting>
  <conditionalFormatting sqref="E21 J21">
    <cfRule type="expression" dxfId="74" priority="116"/>
    <cfRule type="expression" dxfId="73" priority="117"/>
  </conditionalFormatting>
  <conditionalFormatting sqref="J18">
    <cfRule type="expression" dxfId="72" priority="95"/>
    <cfRule type="expression" dxfId="71" priority="96"/>
  </conditionalFormatting>
  <conditionalFormatting sqref="E23 J23">
    <cfRule type="expression" dxfId="70" priority="121"/>
    <cfRule type="expression" dxfId="69" priority="122"/>
  </conditionalFormatting>
  <conditionalFormatting sqref="E22 J22">
    <cfRule type="expression" dxfId="68" priority="125"/>
    <cfRule type="expression" dxfId="67" priority="126"/>
  </conditionalFormatting>
  <conditionalFormatting sqref="D34">
    <cfRule type="expression" dxfId="66" priority="60"/>
  </conditionalFormatting>
  <conditionalFormatting sqref="D30 I30">
    <cfRule type="expression" dxfId="65" priority="58"/>
  </conditionalFormatting>
  <conditionalFormatting sqref="E30:E31 D29 D31 I31">
    <cfRule type="expression" dxfId="64" priority="57"/>
  </conditionalFormatting>
  <conditionalFormatting sqref="E29 D32:E32 I32">
    <cfRule type="expression" dxfId="63" priority="64"/>
  </conditionalFormatting>
  <conditionalFormatting sqref="D33:E33">
    <cfRule type="expression" dxfId="62" priority="65"/>
  </conditionalFormatting>
  <conditionalFormatting sqref="E30 J30">
    <cfRule type="expression" dxfId="61" priority="68"/>
    <cfRule type="expression" dxfId="60" priority="69"/>
  </conditionalFormatting>
  <conditionalFormatting sqref="E31 J31">
    <cfRule type="expression" dxfId="59" priority="70"/>
    <cfRule type="expression" dxfId="58" priority="71"/>
  </conditionalFormatting>
  <conditionalFormatting sqref="E29">
    <cfRule type="expression" dxfId="57" priority="72"/>
    <cfRule type="expression" dxfId="56" priority="73"/>
  </conditionalFormatting>
  <conditionalFormatting sqref="E32 J32">
    <cfRule type="expression" dxfId="55" priority="74"/>
    <cfRule type="expression" dxfId="54" priority="75"/>
  </conditionalFormatting>
  <conditionalFormatting sqref="I34">
    <cfRule type="expression" dxfId="53" priority="45"/>
  </conditionalFormatting>
  <conditionalFormatting sqref="J30:J31 I29">
    <cfRule type="expression" dxfId="52" priority="43"/>
  </conditionalFormatting>
  <conditionalFormatting sqref="J29 J32">
    <cfRule type="expression" dxfId="51" priority="49"/>
  </conditionalFormatting>
  <conditionalFormatting sqref="I33:J33">
    <cfRule type="expression" dxfId="50" priority="50"/>
  </conditionalFormatting>
  <conditionalFormatting sqref="J29">
    <cfRule type="expression" dxfId="49" priority="53"/>
    <cfRule type="expression" dxfId="48" priority="54"/>
  </conditionalFormatting>
  <conditionalFormatting sqref="E34 J34">
    <cfRule type="expression" dxfId="47" priority="79"/>
    <cfRule type="expression" dxfId="46" priority="80"/>
  </conditionalFormatting>
  <conditionalFormatting sqref="E33 J33">
    <cfRule type="expression" dxfId="45" priority="83"/>
    <cfRule type="expression" dxfId="44" priority="84"/>
  </conditionalFormatting>
  <conditionalFormatting sqref="D45">
    <cfRule type="expression" dxfId="43" priority="18"/>
  </conditionalFormatting>
  <conditionalFormatting sqref="D41 I41">
    <cfRule type="expression" dxfId="42" priority="16"/>
  </conditionalFormatting>
  <conditionalFormatting sqref="E41:E42 D40 D42 I42">
    <cfRule type="expression" dxfId="41" priority="15"/>
  </conditionalFormatting>
  <conditionalFormatting sqref="E40 D43:E43 I43">
    <cfRule type="expression" dxfId="40" priority="22"/>
  </conditionalFormatting>
  <conditionalFormatting sqref="D44:E44">
    <cfRule type="expression" dxfId="39" priority="23"/>
  </conditionalFormatting>
  <conditionalFormatting sqref="E41 J41">
    <cfRule type="expression" dxfId="38" priority="26"/>
    <cfRule type="expression" dxfId="37" priority="27"/>
  </conditionalFormatting>
  <conditionalFormatting sqref="E42 J42">
    <cfRule type="expression" dxfId="36" priority="28"/>
    <cfRule type="expression" dxfId="35" priority="29"/>
  </conditionalFormatting>
  <conditionalFormatting sqref="E40">
    <cfRule type="expression" dxfId="34" priority="30"/>
    <cfRule type="expression" dxfId="33" priority="31"/>
  </conditionalFormatting>
  <conditionalFormatting sqref="E43 J43">
    <cfRule type="expression" dxfId="32" priority="32"/>
    <cfRule type="expression" dxfId="31" priority="33"/>
  </conditionalFormatting>
  <conditionalFormatting sqref="I45">
    <cfRule type="expression" dxfId="30" priority="3"/>
  </conditionalFormatting>
  <conditionalFormatting sqref="J40 J43">
    <cfRule type="expression" dxfId="29" priority="7"/>
  </conditionalFormatting>
  <conditionalFormatting sqref="I44:J44">
    <cfRule type="expression" dxfId="28" priority="8"/>
  </conditionalFormatting>
  <conditionalFormatting sqref="J40">
    <cfRule type="expression" dxfId="27" priority="11"/>
    <cfRule type="expression" dxfId="26" priority="12"/>
  </conditionalFormatting>
  <conditionalFormatting sqref="E45 J45">
    <cfRule type="expression" dxfId="25" priority="37"/>
    <cfRule type="expression" dxfId="24" priority="38"/>
  </conditionalFormatting>
  <conditionalFormatting sqref="E44 J44">
    <cfRule type="expression" dxfId="23" priority="41"/>
    <cfRule type="expression" dxfId="22" priority="42"/>
  </conditionalFormatting>
  <printOptions horizontalCentered="1"/>
  <pageMargins left="0.71" right="0.71" top="0.75" bottom="0.75" header="0.31" footer="0.31"/>
  <pageSetup paperSize="9" scale="52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view="pageBreakPreview" topLeftCell="A13" zoomScale="60" zoomScaleNormal="64" workbookViewId="0">
      <selection activeCell="M29" sqref="M29"/>
    </sheetView>
  </sheetViews>
  <sheetFormatPr defaultColWidth="9" defaultRowHeight="14.25" x14ac:dyDescent="0.2"/>
  <cols>
    <col min="1" max="4" width="11.375" style="1" customWidth="1"/>
    <col min="5" max="6" width="11.875" style="1" customWidth="1"/>
    <col min="7" max="7" width="6.125" style="1" customWidth="1"/>
    <col min="8" max="11" width="11.875" style="1" customWidth="1"/>
    <col min="12" max="13" width="12" style="1" customWidth="1"/>
    <col min="14" max="15" width="5.625" style="1" customWidth="1"/>
    <col min="16" max="16" width="9" style="1" customWidth="1"/>
    <col min="17" max="16384" width="9" style="1"/>
  </cols>
  <sheetData>
    <row r="1" spans="1:13" ht="104.25" customHeight="1" thickTop="1" thickBot="1" x14ac:dyDescent="0.25">
      <c r="A1" s="180" t="s">
        <v>68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2"/>
    </row>
    <row r="2" spans="1:13" ht="54" customHeight="1" thickTop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50.1" customHeight="1" thickBot="1" x14ac:dyDescent="0.25">
      <c r="A3" s="18" t="s">
        <v>67</v>
      </c>
      <c r="B3" s="3"/>
      <c r="C3" s="3"/>
      <c r="D3" s="3"/>
      <c r="E3" s="3"/>
    </row>
    <row r="4" spans="1:13" ht="50.1" customHeight="1" thickBot="1" x14ac:dyDescent="0.25">
      <c r="A4" s="183" t="s">
        <v>8</v>
      </c>
      <c r="B4" s="184"/>
      <c r="C4" s="184"/>
      <c r="D4" s="184"/>
      <c r="E4" s="184"/>
      <c r="F4" s="185"/>
      <c r="G4" s="21"/>
      <c r="H4" s="186" t="s">
        <v>9</v>
      </c>
      <c r="I4" s="187"/>
      <c r="J4" s="187"/>
      <c r="K4" s="187"/>
      <c r="L4" s="187"/>
      <c r="M4" s="188"/>
    </row>
    <row r="5" spans="1:13" ht="50.1" customHeight="1" x14ac:dyDescent="0.2">
      <c r="A5" s="5" t="s">
        <v>18</v>
      </c>
      <c r="B5" s="6" t="s">
        <v>19</v>
      </c>
      <c r="C5" s="6" t="s">
        <v>20</v>
      </c>
      <c r="D5" s="6" t="s">
        <v>22</v>
      </c>
      <c r="E5" s="6" t="s">
        <v>21</v>
      </c>
      <c r="F5" s="7" t="s">
        <v>23</v>
      </c>
      <c r="G5" s="8"/>
      <c r="H5" s="5" t="s">
        <v>18</v>
      </c>
      <c r="I5" s="6" t="s">
        <v>19</v>
      </c>
      <c r="J5" s="6" t="s">
        <v>20</v>
      </c>
      <c r="K5" s="6" t="s">
        <v>22</v>
      </c>
      <c r="L5" s="6" t="s">
        <v>21</v>
      </c>
      <c r="M5" s="7" t="s">
        <v>23</v>
      </c>
    </row>
    <row r="6" spans="1:13" ht="50.1" customHeight="1" thickBot="1" x14ac:dyDescent="0.25">
      <c r="A6" s="9">
        <f>SUM('End analysis'!B6,'End analysis'!B17,'End analysis'!B28,'End analysis'!B39)</f>
        <v>8</v>
      </c>
      <c r="B6" s="10">
        <f>SUM('End analysis'!B18,'End analysis'!B29,'End analysis'!B40,'End analysis'!B7)</f>
        <v>1</v>
      </c>
      <c r="C6" s="10">
        <f>SUM('End analysis'!B8,'End analysis'!B19,'End analysis'!B30,'End analysis'!B41)</f>
        <v>4</v>
      </c>
      <c r="D6" s="10">
        <f>SUM('End analysis'!B20,'End analysis'!B9,'End analysis'!B31,'End analysis'!B42)</f>
        <v>1</v>
      </c>
      <c r="E6" s="10">
        <f>SUM('End analysis'!B10,'End analysis'!B21,'End analysis'!B32,'End analysis'!B43)</f>
        <v>10</v>
      </c>
      <c r="F6" s="11">
        <f>SUM('End analysis'!B11,'End analysis'!B22,'End analysis'!B33,'End analysis'!B44)</f>
        <v>0</v>
      </c>
      <c r="G6" s="8"/>
      <c r="H6" s="9">
        <f>SUM('End analysis'!G6,'End analysis'!G17,'End analysis'!G28,'End analysis'!G39)</f>
        <v>6</v>
      </c>
      <c r="I6" s="10">
        <f>SUM('End analysis'!G7,'End analysis'!G18,'End analysis'!G29,'End analysis'!G40)</f>
        <v>1</v>
      </c>
      <c r="J6" s="10">
        <f>SUM('End analysis'!G8,'End analysis'!G19,'End analysis'!G30,'End analysis'!G41)</f>
        <v>6</v>
      </c>
      <c r="K6" s="10">
        <f>SUM('End analysis'!G9,'End analysis'!G20,'End analysis'!G31,'End analysis'!G42)</f>
        <v>1</v>
      </c>
      <c r="L6" s="10">
        <f>SUM('End analysis'!G21,'End analysis'!G10,'End analysis'!G32,'End analysis'!G43)</f>
        <v>9</v>
      </c>
      <c r="M6" s="11">
        <f>SUM('End analysis'!G12,'End analysis'!G22,'End analysis'!G33,'End analysis'!G44)</f>
        <v>7</v>
      </c>
    </row>
    <row r="7" spans="1:13" ht="32.25" customHeight="1" x14ac:dyDescent="0.2"/>
    <row r="24" spans="1:13" ht="60" customHeight="1" x14ac:dyDescent="0.2"/>
    <row r="25" spans="1:13" ht="50.1" customHeight="1" thickBot="1" x14ac:dyDescent="0.25">
      <c r="A25" s="18" t="s">
        <v>66</v>
      </c>
      <c r="B25" s="3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</row>
    <row r="26" spans="1:13" ht="50.1" customHeight="1" thickBot="1" x14ac:dyDescent="0.25">
      <c r="A26" s="183" t="s">
        <v>8</v>
      </c>
      <c r="B26" s="184"/>
      <c r="C26" s="184"/>
      <c r="D26" s="184"/>
      <c r="E26" s="184"/>
      <c r="F26" s="185"/>
      <c r="G26" s="21"/>
      <c r="H26" s="186" t="s">
        <v>9</v>
      </c>
      <c r="I26" s="187"/>
      <c r="J26" s="187"/>
      <c r="K26" s="187"/>
      <c r="L26" s="187"/>
      <c r="M26" s="188"/>
    </row>
    <row r="27" spans="1:13" ht="50.1" customHeight="1" x14ac:dyDescent="0.2">
      <c r="A27" s="5" t="s">
        <v>18</v>
      </c>
      <c r="B27" s="6" t="s">
        <v>19</v>
      </c>
      <c r="C27" s="6" t="s">
        <v>20</v>
      </c>
      <c r="D27" s="6" t="s">
        <v>22</v>
      </c>
      <c r="E27" s="6" t="s">
        <v>21</v>
      </c>
      <c r="F27" s="7" t="s">
        <v>23</v>
      </c>
      <c r="G27" s="8"/>
      <c r="H27" s="5" t="s">
        <v>18</v>
      </c>
      <c r="I27" s="6" t="s">
        <v>19</v>
      </c>
      <c r="J27" s="6" t="s">
        <v>20</v>
      </c>
      <c r="K27" s="6" t="s">
        <v>22</v>
      </c>
      <c r="L27" s="6" t="s">
        <v>21</v>
      </c>
      <c r="M27" s="7" t="s">
        <v>23</v>
      </c>
    </row>
    <row r="28" spans="1:13" ht="50.1" customHeight="1" thickBot="1" x14ac:dyDescent="0.25">
      <c r="A28" s="12">
        <f ca="1">IF(A6=0,"0.0",SUM('End analysis'!C6,'End analysis'!C17,'End analysis'!C28,'End analysis'!C39)/A6*100/5)</f>
        <v>57.5</v>
      </c>
      <c r="B28" s="13">
        <f ca="1">IF(B6=0,"0.0",SUM('End analysis'!C7,'End analysis'!C18,'End analysis'!C29,'End analysis'!C40)/B6*100/5)</f>
        <v>40</v>
      </c>
      <c r="C28" s="13">
        <f ca="1">IF(C6=0,"0.0",SUM('End analysis'!C30,'End analysis'!C41,'End analysis'!C8,'End analysis'!C19)/C6*100/5)</f>
        <v>85</v>
      </c>
      <c r="D28" s="13">
        <f ca="1">IF(D6=0,"0.0",SUM('End analysis'!C9,'End analysis'!C20,'End analysis'!C31,'End analysis'!B42)/D6*100/5)</f>
        <v>20</v>
      </c>
      <c r="E28" s="13">
        <f ca="1">IF(E6=0,"0.0",SUM('End analysis'!C43,'End analysis'!C32,'End analysis'!C21,'End analysis'!C10)/E6*100/5)</f>
        <v>84</v>
      </c>
      <c r="F28" s="14" t="str">
        <f>IF(F6=0,"0.0",SUM('End analysis'!C11,'End analysis'!C22,'End analysis'!C33,'End analysis'!C44)/F6*100/5)</f>
        <v>0.0</v>
      </c>
      <c r="G28" s="8"/>
      <c r="H28" s="15">
        <f ca="1">IF(H6=0,"0.0",SUM('End analysis'!H6,'End analysis'!H17,'End analysis'!H28,'End analysis'!H39)/H6*100/5)</f>
        <v>86.666666666666657</v>
      </c>
      <c r="I28" s="16">
        <f ca="1">IF(I6=0,"0.0",SUM('End analysis'!H7,'End analysis'!H18,'End analysis'!H29,'End analysis'!H40)/I6*100/5)</f>
        <v>100</v>
      </c>
      <c r="J28" s="16">
        <f ca="1">IF(J6=0,"0.0",SUM('End analysis'!H8,'End analysis'!H19,'End analysis'!H30,'End analysis'!H41)/J6*100/5)</f>
        <v>80</v>
      </c>
      <c r="K28" s="16">
        <f ca="1">IF(K6=0,"0.0",SUM('End analysis'!H9,'End analysis'!H20,'End analysis'!H31,'End analysis'!H42)/K6*100/5)</f>
        <v>80</v>
      </c>
      <c r="L28" s="16">
        <f ca="1">IF(L6=0,"0.0",SUM('End analysis'!H21,'End analysis'!H10,'End analysis'!H32,'End analysis'!H43)/L6*100/5)</f>
        <v>84.444444444444443</v>
      </c>
      <c r="M28" s="17">
        <f ca="1">IF(M6=0,"0.0",SUM('End analysis'!H11,'End analysis'!H22,'End analysis'!H33,'End analysis'!H44)/M6*100/5)</f>
        <v>11.428571428571427</v>
      </c>
    </row>
    <row r="50" spans="1:13" ht="34.5" customHeight="1" x14ac:dyDescent="0.2"/>
    <row r="51" spans="1:13" ht="48" customHeight="1" thickBot="1" x14ac:dyDescent="0.25">
      <c r="A51" s="18" t="s">
        <v>65</v>
      </c>
      <c r="B51" s="3"/>
      <c r="C51" s="3"/>
      <c r="D51" s="3"/>
      <c r="E51" s="3"/>
      <c r="F51" s="4"/>
      <c r="G51" s="4"/>
      <c r="H51" s="4"/>
      <c r="I51" s="4"/>
      <c r="J51" s="4"/>
      <c r="K51" s="4"/>
      <c r="L51" s="4"/>
      <c r="M51" s="4"/>
    </row>
    <row r="52" spans="1:13" ht="48" customHeight="1" thickBot="1" x14ac:dyDescent="0.25">
      <c r="A52" s="183" t="s">
        <v>8</v>
      </c>
      <c r="B52" s="184"/>
      <c r="C52" s="184"/>
      <c r="D52" s="184"/>
      <c r="E52" s="184"/>
      <c r="F52" s="185"/>
      <c r="G52" s="21"/>
      <c r="H52" s="186" t="s">
        <v>9</v>
      </c>
      <c r="I52" s="187"/>
      <c r="J52" s="187"/>
      <c r="K52" s="187"/>
      <c r="L52" s="187"/>
      <c r="M52" s="188"/>
    </row>
    <row r="53" spans="1:13" ht="48" customHeight="1" x14ac:dyDescent="0.2">
      <c r="A53" s="189" t="s">
        <v>64</v>
      </c>
      <c r="B53" s="190"/>
      <c r="C53" s="190"/>
      <c r="D53" s="191"/>
      <c r="E53" s="192" t="s">
        <v>63</v>
      </c>
      <c r="F53" s="193"/>
      <c r="G53" s="8"/>
      <c r="H53" s="189" t="s">
        <v>64</v>
      </c>
      <c r="I53" s="190"/>
      <c r="J53" s="190"/>
      <c r="K53" s="191"/>
      <c r="L53" s="192" t="s">
        <v>63</v>
      </c>
      <c r="M53" s="193"/>
    </row>
    <row r="54" spans="1:13" ht="48" customHeight="1" thickBot="1" x14ac:dyDescent="0.25">
      <c r="A54" s="194">
        <f>SUM('Game analysis'!B25:D25,'Game analysis'!J25:L25,'Game analysis'!B45:D45,'Game analysis'!J45:L45)</f>
        <v>3</v>
      </c>
      <c r="B54" s="195"/>
      <c r="C54" s="195"/>
      <c r="D54" s="196"/>
      <c r="E54" s="197">
        <f ca="1">SUM('End analysis'!C12,'End analysis'!C23,'End analysis'!C34,'End analysis'!C45)/24*100/5</f>
        <v>73.333333333333329</v>
      </c>
      <c r="F54" s="198"/>
      <c r="G54" s="19"/>
      <c r="H54" s="194">
        <f>SUM('Game analysis'!E25:G25,'Game analysis'!M25:O25,'Game analysis'!E45:G45,'Game analysis'!M45:O45)</f>
        <v>5</v>
      </c>
      <c r="I54" s="195"/>
      <c r="J54" s="195"/>
      <c r="K54" s="196"/>
      <c r="L54" s="199">
        <f ca="1">SUM('End analysis'!H12,'End analysis'!H23,'End analysis'!H34,'End analysis'!H45)/24*100/5</f>
        <v>84.166666666666657</v>
      </c>
      <c r="M54" s="200"/>
    </row>
  </sheetData>
  <mergeCells count="15">
    <mergeCell ref="A54:D54"/>
    <mergeCell ref="E54:F54"/>
    <mergeCell ref="H54:K54"/>
    <mergeCell ref="L54:M54"/>
    <mergeCell ref="A52:F52"/>
    <mergeCell ref="H52:M52"/>
    <mergeCell ref="A53:D53"/>
    <mergeCell ref="E53:F53"/>
    <mergeCell ref="H53:K53"/>
    <mergeCell ref="L53:M53"/>
    <mergeCell ref="A1:M1"/>
    <mergeCell ref="A4:F4"/>
    <mergeCell ref="H4:M4"/>
    <mergeCell ref="A26:F26"/>
    <mergeCell ref="H26:M26"/>
  </mergeCells>
  <phoneticPr fontId="9" type="noConversion"/>
  <printOptions horizontalCentered="1"/>
  <pageMargins left="0.71" right="0.71" top="0.75" bottom="0.75" header="0.31" footer="0.31"/>
  <pageSetup paperSize="9" scale="54" orientation="portrait" r:id="rId1"/>
  <rowBreaks count="1" manualBreakCount="1">
    <brk id="54" max="1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zoomScale="80" zoomScaleNormal="80" workbookViewId="0">
      <selection activeCell="S15" sqref="S15"/>
    </sheetView>
  </sheetViews>
  <sheetFormatPr defaultRowHeight="14.25" x14ac:dyDescent="0.2"/>
  <cols>
    <col min="1" max="1" width="9" style="1"/>
    <col min="2" max="7" width="5.625" style="1" customWidth="1"/>
    <col min="8" max="8" width="5" style="1" customWidth="1"/>
    <col min="9" max="18" width="7.625" style="1" customWidth="1"/>
    <col min="19" max="16384" width="9" style="1"/>
  </cols>
  <sheetData>
    <row r="1" spans="1:18" ht="42" customHeight="1" thickTop="1" thickBot="1" x14ac:dyDescent="0.25">
      <c r="A1" s="201" t="s">
        <v>70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3"/>
    </row>
    <row r="4" spans="1:18" ht="23.1" customHeight="1" thickBot="1" x14ac:dyDescent="0.25">
      <c r="A4" s="204" t="s">
        <v>17</v>
      </c>
      <c r="B4" s="205"/>
      <c r="C4" s="205"/>
      <c r="D4" s="205"/>
      <c r="E4" s="205"/>
      <c r="F4" s="205"/>
      <c r="G4" s="206"/>
      <c r="I4" s="207" t="s">
        <v>69</v>
      </c>
      <c r="J4" s="208"/>
      <c r="K4" s="208"/>
      <c r="L4" s="208"/>
      <c r="M4" s="208"/>
      <c r="N4" s="208"/>
      <c r="O4" s="208"/>
      <c r="P4" s="208"/>
      <c r="Q4" s="208"/>
      <c r="R4" s="209"/>
    </row>
    <row r="5" spans="1:18" ht="23.1" customHeight="1" thickBot="1" x14ac:dyDescent="0.25">
      <c r="A5" s="97"/>
      <c r="B5" s="185" t="s">
        <v>4</v>
      </c>
      <c r="C5" s="210"/>
      <c r="D5" s="210"/>
      <c r="E5" s="188" t="s">
        <v>3</v>
      </c>
      <c r="F5" s="211"/>
      <c r="G5" s="211"/>
      <c r="I5" s="175" t="s">
        <v>8</v>
      </c>
      <c r="J5" s="176"/>
      <c r="K5" s="176"/>
      <c r="L5" s="176"/>
      <c r="M5" s="177"/>
      <c r="N5" s="212" t="s">
        <v>9</v>
      </c>
      <c r="O5" s="187"/>
      <c r="P5" s="187"/>
      <c r="Q5" s="187"/>
      <c r="R5" s="188"/>
    </row>
    <row r="6" spans="1:18" ht="23.1" customHeight="1" thickBot="1" x14ac:dyDescent="0.25">
      <c r="A6" s="96" t="s">
        <v>5</v>
      </c>
      <c r="B6" s="213"/>
      <c r="C6" s="213"/>
      <c r="D6" s="214"/>
      <c r="E6" s="215"/>
      <c r="F6" s="215"/>
      <c r="G6" s="216"/>
      <c r="I6" s="79" t="s">
        <v>12</v>
      </c>
      <c r="J6" s="93" t="s">
        <v>59</v>
      </c>
      <c r="K6" s="92" t="s">
        <v>6</v>
      </c>
      <c r="L6" s="92" t="s">
        <v>16</v>
      </c>
      <c r="M6" s="95" t="s">
        <v>15</v>
      </c>
      <c r="N6" s="94" t="s">
        <v>12</v>
      </c>
      <c r="O6" s="93" t="s">
        <v>59</v>
      </c>
      <c r="P6" s="92" t="s">
        <v>6</v>
      </c>
      <c r="Q6" s="92" t="s">
        <v>16</v>
      </c>
      <c r="R6" s="91" t="s">
        <v>15</v>
      </c>
    </row>
    <row r="7" spans="1:18" ht="23.1" customHeight="1" x14ac:dyDescent="0.2">
      <c r="A7" s="90">
        <v>1</v>
      </c>
      <c r="B7" s="217"/>
      <c r="C7" s="218"/>
      <c r="D7" s="88" t="s">
        <v>51</v>
      </c>
      <c r="E7" s="219"/>
      <c r="F7" s="220"/>
      <c r="G7" s="87" t="s">
        <v>51</v>
      </c>
      <c r="I7" s="72" t="s">
        <v>18</v>
      </c>
      <c r="J7" s="71">
        <f>COUNTIF(B7:C18,"AS")</f>
        <v>0</v>
      </c>
      <c r="K7" s="70">
        <f ca="1">SUMIF(B7:C18,"AS",D7:D18)</f>
        <v>0</v>
      </c>
      <c r="L7" s="69" t="str">
        <f t="shared" ref="L7:L12" si="0">IF(J7=0,"0",K7/J7)</f>
        <v>0</v>
      </c>
      <c r="M7" s="73">
        <f t="shared" ref="M7:M12" si="1">(L7*100)/5</f>
        <v>0</v>
      </c>
      <c r="N7" s="72" t="s">
        <v>18</v>
      </c>
      <c r="O7" s="71">
        <f>COUNTIF(E7:F18,"AS")</f>
        <v>0</v>
      </c>
      <c r="P7" s="70">
        <f ca="1">SUMIF(E7:F18,"AS",G7:G18)</f>
        <v>0</v>
      </c>
      <c r="Q7" s="69" t="str">
        <f t="shared" ref="Q7:Q12" si="2">IF(O7=0,"0",P7/O7)</f>
        <v>0</v>
      </c>
      <c r="R7" s="68">
        <f t="shared" ref="R7:R12" si="3">(Q7*100)/5</f>
        <v>0</v>
      </c>
    </row>
    <row r="8" spans="1:18" ht="23.1" customHeight="1" x14ac:dyDescent="0.2">
      <c r="A8" s="90">
        <v>2</v>
      </c>
      <c r="B8" s="217"/>
      <c r="C8" s="218"/>
      <c r="D8" s="88" t="s">
        <v>51</v>
      </c>
      <c r="E8" s="219"/>
      <c r="F8" s="220"/>
      <c r="G8" s="87" t="s">
        <v>51</v>
      </c>
      <c r="I8" s="67" t="s">
        <v>19</v>
      </c>
      <c r="J8" s="65">
        <f>COUNTIF(B7:C18,"BS")</f>
        <v>0</v>
      </c>
      <c r="K8" s="64">
        <f ca="1">SUMIF(B7:C18,"BS",D7:D18)</f>
        <v>0</v>
      </c>
      <c r="L8" s="63" t="str">
        <f t="shared" si="0"/>
        <v>0</v>
      </c>
      <c r="M8" s="66">
        <f t="shared" si="1"/>
        <v>0</v>
      </c>
      <c r="N8" s="67" t="s">
        <v>19</v>
      </c>
      <c r="O8" s="65">
        <f>COUNTIF(E7:F18,"BS")</f>
        <v>0</v>
      </c>
      <c r="P8" s="64">
        <f ca="1">SUMIF(E7:F18,"BS",G7:G18)</f>
        <v>0</v>
      </c>
      <c r="Q8" s="63" t="str">
        <f t="shared" si="2"/>
        <v>0</v>
      </c>
      <c r="R8" s="62">
        <f t="shared" si="3"/>
        <v>0</v>
      </c>
    </row>
    <row r="9" spans="1:18" ht="23.1" customHeight="1" x14ac:dyDescent="0.2">
      <c r="A9" s="90">
        <v>3</v>
      </c>
      <c r="B9" s="217"/>
      <c r="C9" s="218"/>
      <c r="D9" s="88" t="s">
        <v>51</v>
      </c>
      <c r="E9" s="219"/>
      <c r="F9" s="220"/>
      <c r="G9" s="87" t="s">
        <v>51</v>
      </c>
      <c r="I9" s="67" t="s">
        <v>20</v>
      </c>
      <c r="J9" s="65">
        <f>COUNTIF(B7:C18,"PS")</f>
        <v>0</v>
      </c>
      <c r="K9" s="64">
        <f ca="1">SUMIF(B7:C18,"PS",D7:D18)</f>
        <v>0</v>
      </c>
      <c r="L9" s="63" t="str">
        <f t="shared" si="0"/>
        <v>0</v>
      </c>
      <c r="M9" s="66">
        <f t="shared" si="1"/>
        <v>0</v>
      </c>
      <c r="N9" s="67" t="s">
        <v>20</v>
      </c>
      <c r="O9" s="65">
        <f>COUNTIF(E7:F18,"PS")</f>
        <v>0</v>
      </c>
      <c r="P9" s="64">
        <f ca="1">SUMIF(E7:F18,"PS",G7:G18)</f>
        <v>0</v>
      </c>
      <c r="Q9" s="63" t="str">
        <f t="shared" si="2"/>
        <v>0</v>
      </c>
      <c r="R9" s="62">
        <f t="shared" si="3"/>
        <v>0</v>
      </c>
    </row>
    <row r="10" spans="1:18" ht="23.1" customHeight="1" x14ac:dyDescent="0.2">
      <c r="A10" s="90">
        <v>4</v>
      </c>
      <c r="B10" s="217"/>
      <c r="C10" s="218"/>
      <c r="D10" s="88" t="s">
        <v>51</v>
      </c>
      <c r="E10" s="219"/>
      <c r="F10" s="220"/>
      <c r="G10" s="87" t="s">
        <v>51</v>
      </c>
      <c r="I10" s="67" t="s">
        <v>22</v>
      </c>
      <c r="J10" s="65">
        <f>COUNTIF(B7:C18,"RS")</f>
        <v>0</v>
      </c>
      <c r="K10" s="64">
        <f ca="1">SUMIF(B7:C18,"RS",D7:D18)</f>
        <v>0</v>
      </c>
      <c r="L10" s="63" t="str">
        <f t="shared" si="0"/>
        <v>0</v>
      </c>
      <c r="M10" s="66">
        <f t="shared" si="1"/>
        <v>0</v>
      </c>
      <c r="N10" s="67" t="s">
        <v>22</v>
      </c>
      <c r="O10" s="65">
        <f>COUNTIF(E7:F18,"RS")</f>
        <v>0</v>
      </c>
      <c r="P10" s="64">
        <f ca="1">SUMIF(E7:F18,"RS",G7:G18)</f>
        <v>0</v>
      </c>
      <c r="Q10" s="63" t="str">
        <f t="shared" si="2"/>
        <v>0</v>
      </c>
      <c r="R10" s="62">
        <f t="shared" si="3"/>
        <v>0</v>
      </c>
    </row>
    <row r="11" spans="1:18" ht="23.1" customHeight="1" x14ac:dyDescent="0.2">
      <c r="A11" s="90">
        <v>5</v>
      </c>
      <c r="B11" s="217"/>
      <c r="C11" s="218"/>
      <c r="D11" s="88" t="s">
        <v>51</v>
      </c>
      <c r="E11" s="219"/>
      <c r="F11" s="220"/>
      <c r="G11" s="87" t="s">
        <v>51</v>
      </c>
      <c r="I11" s="67" t="s">
        <v>21</v>
      </c>
      <c r="J11" s="65">
        <f>COUNTIF(B7:C18,"KO")</f>
        <v>0</v>
      </c>
      <c r="K11" s="64">
        <f ca="1">SUMIF(B7:C18,"KO",D7:D18)</f>
        <v>0</v>
      </c>
      <c r="L11" s="63" t="str">
        <f t="shared" si="0"/>
        <v>0</v>
      </c>
      <c r="M11" s="66">
        <f t="shared" si="1"/>
        <v>0</v>
      </c>
      <c r="N11" s="67" t="s">
        <v>21</v>
      </c>
      <c r="O11" s="65">
        <f>COUNTIF(E7:F18,"KO")</f>
        <v>0</v>
      </c>
      <c r="P11" s="64">
        <f ca="1">SUMIF(E7:F18,"KO",G7:G18)</f>
        <v>0</v>
      </c>
      <c r="Q11" s="63" t="str">
        <f t="shared" si="2"/>
        <v>0</v>
      </c>
      <c r="R11" s="62">
        <f t="shared" si="3"/>
        <v>0</v>
      </c>
    </row>
    <row r="12" spans="1:18" ht="23.1" customHeight="1" thickBot="1" x14ac:dyDescent="0.25">
      <c r="A12" s="90">
        <v>6</v>
      </c>
      <c r="B12" s="217"/>
      <c r="C12" s="218"/>
      <c r="D12" s="88" t="s">
        <v>51</v>
      </c>
      <c r="E12" s="219"/>
      <c r="F12" s="220"/>
      <c r="G12" s="87" t="s">
        <v>51</v>
      </c>
      <c r="I12" s="61" t="s">
        <v>23</v>
      </c>
      <c r="J12" s="65">
        <f>COUNTIF(B7:C18,"RU")</f>
        <v>0</v>
      </c>
      <c r="K12" s="64">
        <f ca="1">SUMIF(B7:C18,"RU",D7:D18)</f>
        <v>0</v>
      </c>
      <c r="L12" s="63" t="str">
        <f t="shared" si="0"/>
        <v>0</v>
      </c>
      <c r="M12" s="66">
        <f t="shared" si="1"/>
        <v>0</v>
      </c>
      <c r="N12" s="61" t="s">
        <v>23</v>
      </c>
      <c r="O12" s="65">
        <f>COUNTIF(E7:F18,"RU")</f>
        <v>0</v>
      </c>
      <c r="P12" s="64">
        <f ca="1">SUMIF(E7:F18,"RU",G7:G18)</f>
        <v>0</v>
      </c>
      <c r="Q12" s="63" t="str">
        <f t="shared" si="2"/>
        <v>0</v>
      </c>
      <c r="R12" s="62">
        <f t="shared" si="3"/>
        <v>0</v>
      </c>
    </row>
    <row r="13" spans="1:18" ht="23.1" customHeight="1" thickBot="1" x14ac:dyDescent="0.25">
      <c r="A13" s="90">
        <v>7</v>
      </c>
      <c r="B13" s="217"/>
      <c r="C13" s="218"/>
      <c r="D13" s="88" t="s">
        <v>51</v>
      </c>
      <c r="E13" s="219"/>
      <c r="F13" s="220"/>
      <c r="G13" s="87" t="s">
        <v>51</v>
      </c>
      <c r="I13" s="60" t="s">
        <v>10</v>
      </c>
      <c r="J13" s="57">
        <f>SUM(J7:J12)</f>
        <v>0</v>
      </c>
      <c r="K13" s="56">
        <f ca="1">SUM(K7:K12)</f>
        <v>0</v>
      </c>
      <c r="L13" s="55">
        <f ca="1">K13/6</f>
        <v>0</v>
      </c>
      <c r="M13" s="59">
        <f ca="1">L13/5*100</f>
        <v>0</v>
      </c>
      <c r="N13" s="80" t="s">
        <v>10</v>
      </c>
      <c r="O13" s="57">
        <f>SUM(O7:O12)</f>
        <v>0</v>
      </c>
      <c r="P13" s="56">
        <f ca="1">SUM(P7:P12)</f>
        <v>0</v>
      </c>
      <c r="Q13" s="55">
        <f ca="1">P13/6</f>
        <v>0</v>
      </c>
      <c r="R13" s="54">
        <f ca="1">Q13/5*100</f>
        <v>0</v>
      </c>
    </row>
    <row r="14" spans="1:18" ht="23.1" customHeight="1" x14ac:dyDescent="0.2">
      <c r="A14" s="90">
        <v>8</v>
      </c>
      <c r="B14" s="217"/>
      <c r="C14" s="218"/>
      <c r="D14" s="88" t="s">
        <v>51</v>
      </c>
      <c r="E14" s="219"/>
      <c r="F14" s="220"/>
      <c r="G14" s="87" t="s">
        <v>51</v>
      </c>
    </row>
    <row r="15" spans="1:18" ht="23.1" customHeight="1" x14ac:dyDescent="0.2">
      <c r="A15" s="90">
        <v>9</v>
      </c>
      <c r="B15" s="217"/>
      <c r="C15" s="218"/>
      <c r="D15" s="88" t="s">
        <v>51</v>
      </c>
      <c r="E15" s="219"/>
      <c r="F15" s="220"/>
      <c r="G15" s="87" t="s">
        <v>51</v>
      </c>
    </row>
    <row r="16" spans="1:18" ht="23.1" customHeight="1" x14ac:dyDescent="0.2">
      <c r="A16" s="90">
        <v>10</v>
      </c>
      <c r="B16" s="217"/>
      <c r="C16" s="218"/>
      <c r="D16" s="88" t="s">
        <v>51</v>
      </c>
      <c r="E16" s="219"/>
      <c r="F16" s="220"/>
      <c r="G16" s="87" t="s">
        <v>51</v>
      </c>
    </row>
    <row r="17" spans="1:7" ht="23.1" customHeight="1" x14ac:dyDescent="0.2">
      <c r="A17" s="90">
        <v>11</v>
      </c>
      <c r="B17" s="217"/>
      <c r="C17" s="218"/>
      <c r="D17" s="88" t="s">
        <v>51</v>
      </c>
      <c r="E17" s="219"/>
      <c r="F17" s="220"/>
      <c r="G17" s="87" t="s">
        <v>51</v>
      </c>
    </row>
    <row r="18" spans="1:7" ht="23.1" customHeight="1" thickBot="1" x14ac:dyDescent="0.25">
      <c r="A18" s="89">
        <v>12</v>
      </c>
      <c r="B18" s="217"/>
      <c r="C18" s="218"/>
      <c r="D18" s="88" t="s">
        <v>51</v>
      </c>
      <c r="E18" s="219"/>
      <c r="F18" s="220"/>
      <c r="G18" s="87" t="s">
        <v>51</v>
      </c>
    </row>
    <row r="19" spans="1:7" ht="23.1" customHeight="1" thickBot="1" x14ac:dyDescent="0.25">
      <c r="A19" s="86" t="s">
        <v>6</v>
      </c>
      <c r="B19" s="221">
        <v>0</v>
      </c>
      <c r="C19" s="222"/>
      <c r="D19" s="223"/>
      <c r="E19" s="224">
        <v>0</v>
      </c>
      <c r="F19" s="224"/>
      <c r="G19" s="225"/>
    </row>
    <row r="20" spans="1:7" x14ac:dyDescent="0.2">
      <c r="A20" s="226" t="s">
        <v>7</v>
      </c>
      <c r="B20" s="228"/>
      <c r="C20" s="228"/>
      <c r="D20" s="228"/>
      <c r="E20" s="228"/>
      <c r="F20" s="228"/>
      <c r="G20" s="229"/>
    </row>
    <row r="21" spans="1:7" x14ac:dyDescent="0.2">
      <c r="A21" s="226"/>
      <c r="B21" s="228"/>
      <c r="C21" s="228"/>
      <c r="D21" s="228"/>
      <c r="E21" s="228"/>
      <c r="F21" s="228"/>
      <c r="G21" s="229"/>
    </row>
    <row r="22" spans="1:7" ht="15" thickBot="1" x14ac:dyDescent="0.25">
      <c r="A22" s="227"/>
      <c r="B22" s="230"/>
      <c r="C22" s="230"/>
      <c r="D22" s="230"/>
      <c r="E22" s="230"/>
      <c r="F22" s="230"/>
      <c r="G22" s="231"/>
    </row>
  </sheetData>
  <mergeCells count="37">
    <mergeCell ref="B18:C18"/>
    <mergeCell ref="E18:F18"/>
    <mergeCell ref="B19:D19"/>
    <mergeCell ref="E19:G19"/>
    <mergeCell ref="A20:A22"/>
    <mergeCell ref="B20:G22"/>
    <mergeCell ref="B15:C15"/>
    <mergeCell ref="E15:F15"/>
    <mergeCell ref="B16:C16"/>
    <mergeCell ref="E16:F16"/>
    <mergeCell ref="B17:C17"/>
    <mergeCell ref="E17:F17"/>
    <mergeCell ref="B12:C12"/>
    <mergeCell ref="E12:F12"/>
    <mergeCell ref="B13:C13"/>
    <mergeCell ref="E13:F13"/>
    <mergeCell ref="B14:C14"/>
    <mergeCell ref="E14:F14"/>
    <mergeCell ref="B9:C9"/>
    <mergeCell ref="E9:F9"/>
    <mergeCell ref="B10:C10"/>
    <mergeCell ref="E10:F10"/>
    <mergeCell ref="B11:C11"/>
    <mergeCell ref="E11:F11"/>
    <mergeCell ref="B6:D6"/>
    <mergeCell ref="E6:G6"/>
    <mergeCell ref="B7:C7"/>
    <mergeCell ref="E7:F7"/>
    <mergeCell ref="B8:C8"/>
    <mergeCell ref="E8:F8"/>
    <mergeCell ref="A1:R1"/>
    <mergeCell ref="A4:G4"/>
    <mergeCell ref="I4:R4"/>
    <mergeCell ref="B5:D5"/>
    <mergeCell ref="E5:G5"/>
    <mergeCell ref="I5:M5"/>
    <mergeCell ref="N5:R5"/>
  </mergeCells>
  <phoneticPr fontId="9" type="noConversion"/>
  <conditionalFormatting sqref="L7:L12 J7:J12 Q7:R12 O7:O12 M7:M13">
    <cfRule type="expression" dxfId="21" priority="20"/>
    <cfRule type="expression" dxfId="20" priority="21"/>
  </conditionalFormatting>
  <conditionalFormatting sqref="L7:M13 Q7:R13">
    <cfRule type="expression" dxfId="19" priority="19"/>
  </conditionalFormatting>
  <conditionalFormatting sqref="L13">
    <cfRule type="expression" dxfId="18" priority="18"/>
  </conditionalFormatting>
  <conditionalFormatting sqref="L9 Q9">
    <cfRule type="expression" dxfId="17" priority="16"/>
  </conditionalFormatting>
  <conditionalFormatting sqref="M9:M10 L8 L10 Q10">
    <cfRule type="expression" dxfId="16" priority="15"/>
  </conditionalFormatting>
  <conditionalFormatting sqref="M8 L11:M11 Q11">
    <cfRule type="expression" dxfId="15" priority="22"/>
  </conditionalFormatting>
  <conditionalFormatting sqref="M9 R9">
    <cfRule type="expression" dxfId="14" priority="26"/>
    <cfRule type="expression" dxfId="13" priority="27"/>
  </conditionalFormatting>
  <conditionalFormatting sqref="M10 R10">
    <cfRule type="expression" dxfId="12" priority="28"/>
    <cfRule type="expression" dxfId="11" priority="29"/>
  </conditionalFormatting>
  <conditionalFormatting sqref="M8">
    <cfRule type="expression" dxfId="10" priority="30"/>
    <cfRule type="expression" dxfId="9" priority="31"/>
  </conditionalFormatting>
  <conditionalFormatting sqref="M11 R11">
    <cfRule type="expression" dxfId="8" priority="32"/>
    <cfRule type="expression" dxfId="7" priority="33"/>
  </conditionalFormatting>
  <conditionalFormatting sqref="Q13">
    <cfRule type="expression" dxfId="6" priority="3"/>
  </conditionalFormatting>
  <conditionalFormatting sqref="R9:R10 Q8">
    <cfRule type="expression" dxfId="5" priority="1"/>
  </conditionalFormatting>
  <conditionalFormatting sqref="R11 R8">
    <cfRule type="expression" dxfId="4" priority="7"/>
  </conditionalFormatting>
  <conditionalFormatting sqref="R8">
    <cfRule type="expression" dxfId="3" priority="11"/>
    <cfRule type="expression" dxfId="2" priority="12"/>
  </conditionalFormatting>
  <conditionalFormatting sqref="M13 R13">
    <cfRule type="expression" dxfId="1" priority="37"/>
    <cfRule type="expression" dxfId="0" priority="38"/>
  </conditionalFormatting>
  <dataValidations count="2">
    <dataValidation type="list" allowBlank="1" showInputMessage="1" showErrorMessage="1" sqref="D7:D18 G7:G18">
      <formula1>Points</formula1>
    </dataValidation>
    <dataValidation type="list" allowBlank="1" showInputMessage="1" showErrorMessage="1" sqref="B7:C18 E7:F18">
      <formula1>ShootType</formula1>
    </dataValidation>
  </dataValidations>
  <printOptions horizontalCentered="1"/>
  <pageMargins left="0.71" right="0.71" top="0.75" bottom="0.75" header="0.31" footer="0.31"/>
  <pageSetup paperSize="9" scale="97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"/>
  <sheetViews>
    <sheetView zoomScale="120" zoomScaleNormal="120" workbookViewId="0">
      <selection activeCell="H10" sqref="H10"/>
    </sheetView>
  </sheetViews>
  <sheetFormatPr defaultRowHeight="14.25" x14ac:dyDescent="0.2"/>
  <cols>
    <col min="1" max="1" width="20.75" customWidth="1"/>
    <col min="2" max="2" width="17.875" customWidth="1"/>
    <col min="3" max="3" width="21.25" customWidth="1"/>
    <col min="4" max="4" width="18.375" customWidth="1"/>
    <col min="10" max="10" width="11.375" customWidth="1"/>
  </cols>
  <sheetData>
    <row r="2" spans="1:10" ht="24.95" customHeight="1" thickBot="1" x14ac:dyDescent="0.25">
      <c r="A2" s="26" t="s">
        <v>43</v>
      </c>
      <c r="B2" s="26" t="s">
        <v>42</v>
      </c>
      <c r="C2" s="26" t="s">
        <v>40</v>
      </c>
      <c r="D2" s="236" t="s">
        <v>30</v>
      </c>
      <c r="E2" s="237"/>
      <c r="F2" s="237"/>
      <c r="G2" s="237"/>
      <c r="H2" s="237"/>
      <c r="I2" s="237"/>
      <c r="J2" s="237"/>
    </row>
    <row r="3" spans="1:10" ht="24.95" customHeight="1" x14ac:dyDescent="0.2">
      <c r="A3" s="27" t="s">
        <v>26</v>
      </c>
      <c r="B3" s="28" t="s">
        <v>18</v>
      </c>
      <c r="C3" s="29" t="s">
        <v>41</v>
      </c>
      <c r="D3" s="238" t="s">
        <v>33</v>
      </c>
      <c r="E3" s="238"/>
      <c r="F3" s="238"/>
      <c r="G3" s="238"/>
      <c r="H3" s="238"/>
      <c r="I3" s="238"/>
      <c r="J3" s="239"/>
    </row>
    <row r="4" spans="1:10" ht="24.95" customHeight="1" x14ac:dyDescent="0.2">
      <c r="A4" s="30" t="s">
        <v>27</v>
      </c>
      <c r="B4" s="25" t="s">
        <v>19</v>
      </c>
      <c r="C4" s="25"/>
      <c r="D4" s="232" t="s">
        <v>34</v>
      </c>
      <c r="E4" s="232"/>
      <c r="F4" s="232"/>
      <c r="G4" s="232"/>
      <c r="H4" s="232"/>
      <c r="I4" s="232"/>
      <c r="J4" s="233"/>
    </row>
    <row r="5" spans="1:10" ht="24.95" customHeight="1" x14ac:dyDescent="0.2">
      <c r="A5" s="30" t="s">
        <v>28</v>
      </c>
      <c r="B5" s="25" t="s">
        <v>20</v>
      </c>
      <c r="C5" s="24" t="s">
        <v>47</v>
      </c>
      <c r="D5" s="232" t="s">
        <v>35</v>
      </c>
      <c r="E5" s="232"/>
      <c r="F5" s="232"/>
      <c r="G5" s="232"/>
      <c r="H5" s="232"/>
      <c r="I5" s="232"/>
      <c r="J5" s="233"/>
    </row>
    <row r="6" spans="1:10" ht="24.95" customHeight="1" x14ac:dyDescent="0.2">
      <c r="A6" s="30" t="s">
        <v>32</v>
      </c>
      <c r="B6" s="25" t="s">
        <v>22</v>
      </c>
      <c r="C6" s="24" t="s">
        <v>48</v>
      </c>
      <c r="D6" s="232" t="s">
        <v>36</v>
      </c>
      <c r="E6" s="232"/>
      <c r="F6" s="232"/>
      <c r="G6" s="232"/>
      <c r="H6" s="232"/>
      <c r="I6" s="232"/>
      <c r="J6" s="233"/>
    </row>
    <row r="7" spans="1:10" ht="24.95" customHeight="1" x14ac:dyDescent="0.2">
      <c r="A7" s="30" t="s">
        <v>29</v>
      </c>
      <c r="B7" s="25" t="s">
        <v>21</v>
      </c>
      <c r="C7" s="24" t="s">
        <v>49</v>
      </c>
      <c r="D7" s="232" t="s">
        <v>37</v>
      </c>
      <c r="E7" s="232"/>
      <c r="F7" s="232"/>
      <c r="G7" s="232"/>
      <c r="H7" s="232"/>
      <c r="I7" s="232"/>
      <c r="J7" s="233"/>
    </row>
    <row r="8" spans="1:10" ht="24.95" customHeight="1" thickBot="1" x14ac:dyDescent="0.25">
      <c r="A8" s="31" t="s">
        <v>25</v>
      </c>
      <c r="B8" s="32" t="s">
        <v>23</v>
      </c>
      <c r="C8" s="33" t="s">
        <v>50</v>
      </c>
      <c r="D8" s="234" t="s">
        <v>38</v>
      </c>
      <c r="E8" s="234"/>
      <c r="F8" s="234"/>
      <c r="G8" s="234"/>
      <c r="H8" s="234"/>
      <c r="I8" s="234"/>
      <c r="J8" s="235"/>
    </row>
    <row r="9" spans="1:10" ht="24.95" customHeight="1" x14ac:dyDescent="0.2">
      <c r="A9" s="20"/>
    </row>
    <row r="10" spans="1:10" x14ac:dyDescent="0.2">
      <c r="A10" s="20"/>
    </row>
    <row r="11" spans="1:10" ht="15" x14ac:dyDescent="0.2">
      <c r="A11" s="23" t="s">
        <v>24</v>
      </c>
      <c r="B11" s="23" t="s">
        <v>30</v>
      </c>
    </row>
    <row r="12" spans="1:10" x14ac:dyDescent="0.2">
      <c r="A12" s="22">
        <v>1</v>
      </c>
      <c r="B12" s="24" t="s">
        <v>44</v>
      </c>
    </row>
    <row r="13" spans="1:10" x14ac:dyDescent="0.2">
      <c r="A13" s="22">
        <v>2</v>
      </c>
      <c r="B13" s="24" t="s">
        <v>45</v>
      </c>
    </row>
    <row r="14" spans="1:10" x14ac:dyDescent="0.2">
      <c r="A14" s="22">
        <v>3</v>
      </c>
      <c r="B14" s="24" t="s">
        <v>39</v>
      </c>
    </row>
    <row r="15" spans="1:10" x14ac:dyDescent="0.2">
      <c r="A15" s="22">
        <v>4</v>
      </c>
      <c r="B15" s="22" t="s">
        <v>31</v>
      </c>
    </row>
    <row r="16" spans="1:10" x14ac:dyDescent="0.2">
      <c r="A16" s="22">
        <v>5</v>
      </c>
      <c r="B16" s="24" t="s">
        <v>46</v>
      </c>
    </row>
  </sheetData>
  <mergeCells count="7">
    <mergeCell ref="D7:J7"/>
    <mergeCell ref="D8:J8"/>
    <mergeCell ref="D2:J2"/>
    <mergeCell ref="D3:J3"/>
    <mergeCell ref="D4:J4"/>
    <mergeCell ref="D5:J5"/>
    <mergeCell ref="D6:J6"/>
  </mergeCells>
  <phoneticPr fontId="9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4</Pages>
  <Words>0</Words>
  <Characters>0</Characters>
  <Application>Microsoft Excel</Application>
  <DocSecurity>0</DocSecurity>
  <Lines>0</Lines>
  <Paragraphs>0</Paragraphs>
  <MMClips>0</MMClips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4</vt:i4>
      </vt:variant>
    </vt:vector>
  </HeadingPairs>
  <TitlesOfParts>
    <vt:vector size="9" baseType="lpstr">
      <vt:lpstr>Game analysis</vt:lpstr>
      <vt:lpstr>End analysis</vt:lpstr>
      <vt:lpstr>Throwing analysis</vt:lpstr>
      <vt:lpstr>Tiebreak</vt:lpstr>
      <vt:lpstr>Definitions</vt:lpstr>
      <vt:lpstr>Points</vt:lpstr>
      <vt:lpstr>'End analysis'!Print_Area</vt:lpstr>
      <vt:lpstr>'Throwing analysis'!Print_Area</vt:lpstr>
      <vt:lpstr>ShootType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강원도장애인보치아연맹</dc:creator>
  <cp:lastModifiedBy>Cheol hyeon Kwon</cp:lastModifiedBy>
  <cp:revision>3</cp:revision>
  <cp:lastPrinted>2019-11-01T11:46:32Z</cp:lastPrinted>
  <dcterms:created xsi:type="dcterms:W3CDTF">2014-01-16T12:35:32Z</dcterms:created>
  <dcterms:modified xsi:type="dcterms:W3CDTF">2019-11-02T22:37:37Z</dcterms:modified>
</cp:coreProperties>
</file>