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0730" windowHeight="11760"/>
  </bookViews>
  <sheets>
    <sheet name="Game analysis" sheetId="11" r:id="rId1"/>
    <sheet name="End analysis" sheetId="12" r:id="rId2"/>
    <sheet name="Throwing analysis" sheetId="13" r:id="rId3"/>
    <sheet name="Tiebreak" sheetId="14" r:id="rId4"/>
    <sheet name="Definitions" sheetId="6" r:id="rId5"/>
  </sheets>
  <definedNames>
    <definedName name="Points">Definitions!$A$14:$A$18</definedName>
    <definedName name="_xlnm.Print_Area" localSheetId="2">'Throwing analysis'!$A$1:$Q$54</definedName>
    <definedName name="ShootType">Definitions!$B$3:$B$10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4" i="14" l="1"/>
  <c r="O14" i="14"/>
  <c r="Q14" i="14" s="1"/>
  <c r="R14" i="14" s="1"/>
  <c r="K14" i="14"/>
  <c r="J14" i="14"/>
  <c r="L14" i="14" s="1"/>
  <c r="M14" i="14" s="1"/>
  <c r="P13" i="14"/>
  <c r="O13" i="14"/>
  <c r="Q13" i="14" s="1"/>
  <c r="R13" i="14" s="1"/>
  <c r="K13" i="14"/>
  <c r="J13" i="14"/>
  <c r="L13" i="14" s="1"/>
  <c r="M13" i="14" s="1"/>
  <c r="P12" i="14"/>
  <c r="O12" i="14"/>
  <c r="Q12" i="14" s="1"/>
  <c r="R12" i="14" s="1"/>
  <c r="K12" i="14"/>
  <c r="J12" i="14"/>
  <c r="L12" i="14" s="1"/>
  <c r="M12" i="14" s="1"/>
  <c r="P11" i="14"/>
  <c r="O11" i="14"/>
  <c r="Q11" i="14" s="1"/>
  <c r="R11" i="14" s="1"/>
  <c r="K11" i="14"/>
  <c r="J11" i="14"/>
  <c r="L11" i="14" s="1"/>
  <c r="M11" i="14" s="1"/>
  <c r="P10" i="14"/>
  <c r="O10" i="14"/>
  <c r="Q10" i="14" s="1"/>
  <c r="R10" i="14" s="1"/>
  <c r="K10" i="14"/>
  <c r="J10" i="14"/>
  <c r="L10" i="14" s="1"/>
  <c r="M10" i="14" s="1"/>
  <c r="P9" i="14"/>
  <c r="O9" i="14"/>
  <c r="Q9" i="14" s="1"/>
  <c r="R9" i="14" s="1"/>
  <c r="K9" i="14"/>
  <c r="J9" i="14"/>
  <c r="L9" i="14" s="1"/>
  <c r="M9" i="14" s="1"/>
  <c r="P8" i="14"/>
  <c r="O8" i="14"/>
  <c r="Q8" i="14" s="1"/>
  <c r="R8" i="14" s="1"/>
  <c r="K8" i="14"/>
  <c r="J8" i="14"/>
  <c r="L8" i="14" s="1"/>
  <c r="M8" i="14" s="1"/>
  <c r="P7" i="14"/>
  <c r="O7" i="14"/>
  <c r="O15" i="14" s="1"/>
  <c r="K7" i="14"/>
  <c r="K15" i="14" s="1"/>
  <c r="L15" i="14" s="1"/>
  <c r="M15" i="14" s="1"/>
  <c r="J7" i="14"/>
  <c r="J15" i="14" s="1"/>
  <c r="J54" i="13"/>
  <c r="A54" i="13"/>
  <c r="H52" i="12"/>
  <c r="G52" i="12"/>
  <c r="I52" i="12" s="1"/>
  <c r="J52" i="12" s="1"/>
  <c r="C52" i="12"/>
  <c r="B52" i="12"/>
  <c r="D52" i="12" s="1"/>
  <c r="E52" i="12" s="1"/>
  <c r="H51" i="12"/>
  <c r="G51" i="12"/>
  <c r="I51" i="12" s="1"/>
  <c r="J51" i="12" s="1"/>
  <c r="C51" i="12"/>
  <c r="B51" i="12"/>
  <c r="D51" i="12" s="1"/>
  <c r="E51" i="12" s="1"/>
  <c r="H50" i="12"/>
  <c r="G50" i="12"/>
  <c r="I50" i="12" s="1"/>
  <c r="J50" i="12" s="1"/>
  <c r="C50" i="12"/>
  <c r="B50" i="12"/>
  <c r="D50" i="12" s="1"/>
  <c r="E50" i="12" s="1"/>
  <c r="H49" i="12"/>
  <c r="G49" i="12"/>
  <c r="I49" i="12" s="1"/>
  <c r="J49" i="12" s="1"/>
  <c r="C49" i="12"/>
  <c r="B49" i="12"/>
  <c r="D49" i="12" s="1"/>
  <c r="E49" i="12" s="1"/>
  <c r="H48" i="12"/>
  <c r="G48" i="12"/>
  <c r="I48" i="12" s="1"/>
  <c r="J48" i="12" s="1"/>
  <c r="C48" i="12"/>
  <c r="B48" i="12"/>
  <c r="D48" i="12" s="1"/>
  <c r="E48" i="12" s="1"/>
  <c r="H47" i="12"/>
  <c r="G47" i="12"/>
  <c r="I47" i="12" s="1"/>
  <c r="J47" i="12" s="1"/>
  <c r="C47" i="12"/>
  <c r="B47" i="12"/>
  <c r="D47" i="12" s="1"/>
  <c r="E47" i="12" s="1"/>
  <c r="H46" i="12"/>
  <c r="G46" i="12"/>
  <c r="I46" i="12" s="1"/>
  <c r="J46" i="12" s="1"/>
  <c r="C46" i="12"/>
  <c r="B46" i="12"/>
  <c r="D46" i="12" s="1"/>
  <c r="E46" i="12" s="1"/>
  <c r="H45" i="12"/>
  <c r="H53" i="12" s="1"/>
  <c r="I53" i="12" s="1"/>
  <c r="J53" i="12" s="1"/>
  <c r="G45" i="12"/>
  <c r="G53" i="12" s="1"/>
  <c r="C45" i="12"/>
  <c r="C53" i="12" s="1"/>
  <c r="D53" i="12" s="1"/>
  <c r="E53" i="12" s="1"/>
  <c r="B45" i="12"/>
  <c r="B53" i="12" s="1"/>
  <c r="H39" i="12"/>
  <c r="G39" i="12"/>
  <c r="I39" i="12" s="1"/>
  <c r="J39" i="12" s="1"/>
  <c r="C39" i="12"/>
  <c r="B39" i="12"/>
  <c r="D39" i="12" s="1"/>
  <c r="E39" i="12" s="1"/>
  <c r="H38" i="12"/>
  <c r="G38" i="12"/>
  <c r="I38" i="12" s="1"/>
  <c r="J38" i="12" s="1"/>
  <c r="C38" i="12"/>
  <c r="B38" i="12"/>
  <c r="D38" i="12" s="1"/>
  <c r="E38" i="12" s="1"/>
  <c r="H37" i="12"/>
  <c r="G37" i="12"/>
  <c r="I37" i="12" s="1"/>
  <c r="J37" i="12" s="1"/>
  <c r="C37" i="12"/>
  <c r="B37" i="12"/>
  <c r="D37" i="12" s="1"/>
  <c r="E37" i="12" s="1"/>
  <c r="H36" i="12"/>
  <c r="G36" i="12"/>
  <c r="I36" i="12" s="1"/>
  <c r="J36" i="12" s="1"/>
  <c r="C36" i="12"/>
  <c r="B36" i="12"/>
  <c r="D36" i="12" s="1"/>
  <c r="E36" i="12" s="1"/>
  <c r="H35" i="12"/>
  <c r="G35" i="12"/>
  <c r="I35" i="12" s="1"/>
  <c r="J35" i="12" s="1"/>
  <c r="C35" i="12"/>
  <c r="B35" i="12"/>
  <c r="D35" i="12" s="1"/>
  <c r="E35" i="12" s="1"/>
  <c r="H34" i="12"/>
  <c r="G34" i="12"/>
  <c r="I34" i="12" s="1"/>
  <c r="J34" i="12" s="1"/>
  <c r="C34" i="12"/>
  <c r="B34" i="12"/>
  <c r="D34" i="12" s="1"/>
  <c r="E34" i="12" s="1"/>
  <c r="H33" i="12"/>
  <c r="G33" i="12"/>
  <c r="I33" i="12" s="1"/>
  <c r="J33" i="12" s="1"/>
  <c r="C33" i="12"/>
  <c r="B33" i="12"/>
  <c r="D33" i="12" s="1"/>
  <c r="E33" i="12" s="1"/>
  <c r="H32" i="12"/>
  <c r="H40" i="12" s="1"/>
  <c r="I40" i="12" s="1"/>
  <c r="J40" i="12" s="1"/>
  <c r="G32" i="12"/>
  <c r="G40" i="12" s="1"/>
  <c r="C32" i="12"/>
  <c r="C40" i="12" s="1"/>
  <c r="D40" i="12" s="1"/>
  <c r="E40" i="12" s="1"/>
  <c r="B32" i="12"/>
  <c r="B40" i="12" s="1"/>
  <c r="H26" i="12"/>
  <c r="G26" i="12"/>
  <c r="I26" i="12" s="1"/>
  <c r="J26" i="12" s="1"/>
  <c r="C26" i="12"/>
  <c r="B26" i="12"/>
  <c r="D26" i="12" s="1"/>
  <c r="E26" i="12" s="1"/>
  <c r="H25" i="12"/>
  <c r="G25" i="12"/>
  <c r="I25" i="12" s="1"/>
  <c r="J25" i="12" s="1"/>
  <c r="C25" i="12"/>
  <c r="B25" i="12"/>
  <c r="D25" i="12" s="1"/>
  <c r="E25" i="12" s="1"/>
  <c r="H24" i="12"/>
  <c r="G24" i="12"/>
  <c r="C24" i="12"/>
  <c r="B24" i="12"/>
  <c r="D24" i="12" s="1"/>
  <c r="E24" i="12" s="1"/>
  <c r="H23" i="12"/>
  <c r="G23" i="12"/>
  <c r="C23" i="12"/>
  <c r="B23" i="12"/>
  <c r="D23" i="12" s="1"/>
  <c r="E23" i="12" s="1"/>
  <c r="H22" i="12"/>
  <c r="G22" i="12"/>
  <c r="I22" i="12" s="1"/>
  <c r="J22" i="12" s="1"/>
  <c r="C22" i="12"/>
  <c r="B22" i="12"/>
  <c r="H21" i="12"/>
  <c r="G21" i="12"/>
  <c r="I21" i="12" s="1"/>
  <c r="J21" i="12" s="1"/>
  <c r="C21" i="12"/>
  <c r="B21" i="12"/>
  <c r="D21" i="12" s="1"/>
  <c r="E21" i="12" s="1"/>
  <c r="H20" i="12"/>
  <c r="G20" i="12"/>
  <c r="I20" i="12" s="1"/>
  <c r="J20" i="12" s="1"/>
  <c r="C20" i="12"/>
  <c r="B20" i="12"/>
  <c r="H19" i="12"/>
  <c r="H27" i="12" s="1"/>
  <c r="I27" i="12" s="1"/>
  <c r="J27" i="12" s="1"/>
  <c r="G19" i="12"/>
  <c r="G27" i="12" s="1"/>
  <c r="C19" i="12"/>
  <c r="C27" i="12" s="1"/>
  <c r="D27" i="12" s="1"/>
  <c r="E27" i="12" s="1"/>
  <c r="B19" i="12"/>
  <c r="B27" i="12" s="1"/>
  <c r="H13" i="12"/>
  <c r="G13" i="12"/>
  <c r="Q6" i="13" s="1"/>
  <c r="Q28" i="13" s="1"/>
  <c r="C13" i="12"/>
  <c r="B13" i="12"/>
  <c r="H6" i="13" s="1"/>
  <c r="H28" i="13" s="1"/>
  <c r="H12" i="12"/>
  <c r="G12" i="12"/>
  <c r="I12" i="12" s="1"/>
  <c r="J12" i="12" s="1"/>
  <c r="C12" i="12"/>
  <c r="B12" i="12"/>
  <c r="G6" i="13" s="1"/>
  <c r="G28" i="13" s="1"/>
  <c r="H11" i="12"/>
  <c r="G11" i="12"/>
  <c r="P6" i="13" s="1"/>
  <c r="P28" i="13" s="1"/>
  <c r="C11" i="12"/>
  <c r="B11" i="12"/>
  <c r="F6" i="13" s="1"/>
  <c r="H10" i="12"/>
  <c r="G10" i="12"/>
  <c r="I10" i="12" s="1"/>
  <c r="J10" i="12" s="1"/>
  <c r="C10" i="12"/>
  <c r="B10" i="12"/>
  <c r="E6" i="13" s="1"/>
  <c r="H9" i="12"/>
  <c r="G9" i="12"/>
  <c r="M6" i="13" s="1"/>
  <c r="M28" i="13" s="1"/>
  <c r="C9" i="12"/>
  <c r="B9" i="12"/>
  <c r="D9" i="12" s="1"/>
  <c r="E9" i="12" s="1"/>
  <c r="H8" i="12"/>
  <c r="G8" i="12"/>
  <c r="L6" i="13" s="1"/>
  <c r="L28" i="13" s="1"/>
  <c r="C8" i="12"/>
  <c r="B8" i="12"/>
  <c r="C6" i="13" s="1"/>
  <c r="C28" i="13" s="1"/>
  <c r="H7" i="12"/>
  <c r="G7" i="12"/>
  <c r="K6" i="13" s="1"/>
  <c r="K28" i="13" s="1"/>
  <c r="C7" i="12"/>
  <c r="B7" i="12"/>
  <c r="D7" i="12" s="1"/>
  <c r="E7" i="12" s="1"/>
  <c r="H6" i="12"/>
  <c r="H14" i="12" s="1"/>
  <c r="G6" i="12"/>
  <c r="J6" i="13" s="1"/>
  <c r="J28" i="13" s="1"/>
  <c r="C6" i="12"/>
  <c r="C14" i="12" s="1"/>
  <c r="B6" i="12"/>
  <c r="A6" i="13" s="1"/>
  <c r="A28" i="13" s="1"/>
  <c r="L8" i="11"/>
  <c r="J8" i="11"/>
  <c r="G8" i="11"/>
  <c r="E8" i="11"/>
  <c r="C8" i="11"/>
  <c r="N8" i="11" s="1"/>
  <c r="L7" i="11"/>
  <c r="J7" i="11"/>
  <c r="G7" i="11"/>
  <c r="E7" i="11"/>
  <c r="C7" i="11"/>
  <c r="N7" i="11" s="1"/>
  <c r="P15" i="14" l="1"/>
  <c r="Q15" i="14" s="1"/>
  <c r="R15" i="14" s="1"/>
  <c r="E54" i="13"/>
  <c r="D14" i="12"/>
  <c r="E14" i="12" s="1"/>
  <c r="N54" i="13"/>
  <c r="I14" i="12"/>
  <c r="J14" i="12" s="1"/>
  <c r="I6" i="12"/>
  <c r="J6" i="12" s="1"/>
  <c r="I7" i="12"/>
  <c r="J7" i="12" s="1"/>
  <c r="I8" i="12"/>
  <c r="J8" i="12" s="1"/>
  <c r="I9" i="12"/>
  <c r="J9" i="12" s="1"/>
  <c r="D10" i="12"/>
  <c r="E10" i="12" s="1"/>
  <c r="I11" i="12"/>
  <c r="J11" i="12" s="1"/>
  <c r="I13" i="12"/>
  <c r="J13" i="12" s="1"/>
  <c r="B14" i="12"/>
  <c r="D19" i="12"/>
  <c r="E19" i="12" s="1"/>
  <c r="I19" i="12"/>
  <c r="J19" i="12" s="1"/>
  <c r="B6" i="13"/>
  <c r="B28" i="13" s="1"/>
  <c r="D20" i="12"/>
  <c r="E20" i="12" s="1"/>
  <c r="D6" i="13"/>
  <c r="D28" i="13" s="1"/>
  <c r="D22" i="12"/>
  <c r="E22" i="12" s="1"/>
  <c r="N6" i="13"/>
  <c r="I23" i="12"/>
  <c r="J23" i="12" s="1"/>
  <c r="O6" i="13"/>
  <c r="I24" i="12"/>
  <c r="J24" i="12" s="1"/>
  <c r="D6" i="12"/>
  <c r="E6" i="12" s="1"/>
  <c r="D8" i="12"/>
  <c r="E8" i="12" s="1"/>
  <c r="F28" i="13"/>
  <c r="E28" i="13"/>
  <c r="D11" i="12"/>
  <c r="E11" i="12" s="1"/>
  <c r="D12" i="12"/>
  <c r="E12" i="12" s="1"/>
  <c r="D13" i="12"/>
  <c r="E13" i="12" s="1"/>
  <c r="G14" i="12"/>
  <c r="D32" i="12"/>
  <c r="E32" i="12" s="1"/>
  <c r="I32" i="12"/>
  <c r="J32" i="12" s="1"/>
  <c r="D45" i="12"/>
  <c r="E45" i="12" s="1"/>
  <c r="I45" i="12"/>
  <c r="J45" i="12" s="1"/>
  <c r="L7" i="14"/>
  <c r="M7" i="14" s="1"/>
  <c r="Q7" i="14"/>
  <c r="R7" i="14" s="1"/>
  <c r="O28" i="13" l="1"/>
  <c r="N28" i="13"/>
</calcChain>
</file>

<file path=xl/sharedStrings.xml><?xml version="1.0" encoding="utf-8"?>
<sst xmlns="http://schemas.openxmlformats.org/spreadsheetml/2006/main" count="423" uniqueCount="85">
  <si>
    <t/>
  </si>
  <si>
    <t>Total Score</t>
  </si>
  <si>
    <t>red</t>
  </si>
  <si>
    <t>Blue</t>
  </si>
  <si>
    <t>Red</t>
  </si>
  <si>
    <t>Jack</t>
  </si>
  <si>
    <t>Point</t>
  </si>
  <si>
    <t>comment</t>
  </si>
  <si>
    <t>RED</t>
  </si>
  <si>
    <t>BLUE</t>
  </si>
  <si>
    <t>Total</t>
  </si>
  <si>
    <t>2nd End</t>
  </si>
  <si>
    <t>Type</t>
  </si>
  <si>
    <t>3rd End</t>
  </si>
  <si>
    <t>4th End</t>
  </si>
  <si>
    <t>P/100</t>
  </si>
  <si>
    <t>Avg Pts</t>
  </si>
  <si>
    <t>Tie Break</t>
  </si>
  <si>
    <t>AS</t>
  </si>
  <si>
    <t>BS</t>
  </si>
  <si>
    <t>PS</t>
  </si>
  <si>
    <t>KO</t>
  </si>
  <si>
    <t>LS</t>
  </si>
  <si>
    <t>RS</t>
  </si>
  <si>
    <t>RU</t>
  </si>
  <si>
    <t>SS</t>
  </si>
  <si>
    <t>Points</t>
  </si>
  <si>
    <t>Roll Up</t>
  </si>
  <si>
    <t>Skipping Shot</t>
  </si>
  <si>
    <t>Approaching Shot</t>
  </si>
  <si>
    <t>Blocking Shot</t>
  </si>
  <si>
    <t>Pushing Shot</t>
  </si>
  <si>
    <t>Knock Off</t>
  </si>
  <si>
    <t>Lobbling Shot</t>
  </si>
  <si>
    <t>Description</t>
  </si>
  <si>
    <t>Good</t>
  </si>
  <si>
    <t>Ricochet Shot</t>
  </si>
  <si>
    <t>deliver the ball to Jack or other target</t>
  </si>
  <si>
    <t>block the opposite side's route for the defense</t>
  </si>
  <si>
    <t>push the ball into a target area</t>
  </si>
  <si>
    <t>a shot played to rebound off a ball into a scoring zones</t>
  </si>
  <si>
    <t>smash the ball away from the specific target</t>
  </si>
  <si>
    <t>an aerial shot played to remove a target ball by attacking over a ball</t>
  </si>
  <si>
    <t>a shot with the intension of playing the ball and it remaining on top of another ball</t>
  </si>
  <si>
    <t>an aerial trajectory shot aimed at bouncing over a barrier ball to reach a specific target</t>
  </si>
  <si>
    <r>
      <t>N</t>
    </r>
    <r>
      <rPr>
        <sz val="11"/>
        <color rgb="FF000000"/>
        <rFont val="Arial"/>
        <family val="2"/>
      </rPr>
      <t>ot good not bad</t>
    </r>
    <phoneticPr fontId="9" type="noConversion"/>
  </si>
  <si>
    <t>Bisfed Offcial term</t>
    <phoneticPr fontId="9" type="noConversion"/>
  </si>
  <si>
    <r>
      <t>P</t>
    </r>
    <r>
      <rPr>
        <sz val="11"/>
        <color rgb="FF000000"/>
        <rFont val="Arial"/>
        <family val="2"/>
      </rPr>
      <t>lacement</t>
    </r>
    <phoneticPr fontId="9" type="noConversion"/>
  </si>
  <si>
    <t>Abbreviation</t>
    <phoneticPr fontId="9" type="noConversion"/>
  </si>
  <si>
    <t>Shop Type</t>
    <phoneticPr fontId="9" type="noConversion"/>
  </si>
  <si>
    <t>Very bad</t>
    <phoneticPr fontId="9" type="noConversion"/>
  </si>
  <si>
    <t>bad</t>
    <phoneticPr fontId="9" type="noConversion"/>
  </si>
  <si>
    <r>
      <t>V</t>
    </r>
    <r>
      <rPr>
        <sz val="11"/>
        <color rgb="FF000000"/>
        <rFont val="Arial"/>
        <family val="2"/>
      </rPr>
      <t>ery good</t>
    </r>
    <phoneticPr fontId="9" type="noConversion"/>
  </si>
  <si>
    <r>
      <t>P</t>
    </r>
    <r>
      <rPr>
        <sz val="11"/>
        <color rgb="FF000000"/>
        <rFont val="Arial"/>
        <family val="2"/>
      </rPr>
      <t>ush on, Push off</t>
    </r>
    <phoneticPr fontId="9" type="noConversion"/>
  </si>
  <si>
    <r>
      <t>R</t>
    </r>
    <r>
      <rPr>
        <sz val="11"/>
        <color rgb="FF000000"/>
        <rFont val="Arial"/>
        <family val="2"/>
      </rPr>
      <t>icochet</t>
    </r>
    <phoneticPr fontId="9" type="noConversion"/>
  </si>
  <si>
    <r>
      <t>S</t>
    </r>
    <r>
      <rPr>
        <sz val="11"/>
        <color rgb="FF000000"/>
        <rFont val="Arial"/>
        <family val="2"/>
      </rPr>
      <t>mash</t>
    </r>
    <phoneticPr fontId="9" type="noConversion"/>
  </si>
  <si>
    <r>
      <t>L</t>
    </r>
    <r>
      <rPr>
        <sz val="11"/>
        <color rgb="FF000000"/>
        <rFont val="Arial"/>
        <family val="2"/>
      </rPr>
      <t>ob</t>
    </r>
    <phoneticPr fontId="9" type="noConversion"/>
  </si>
  <si>
    <r>
      <t>R</t>
    </r>
    <r>
      <rPr>
        <sz val="11"/>
        <color rgb="FF000000"/>
        <rFont val="Arial"/>
        <family val="2"/>
      </rPr>
      <t>oll on Top</t>
    </r>
    <phoneticPr fontId="9" type="noConversion"/>
  </si>
  <si>
    <r>
      <t>B</t>
    </r>
    <r>
      <rPr>
        <sz val="11"/>
        <color rgb="FF000000"/>
        <rFont val="Arial"/>
        <family val="2"/>
      </rPr>
      <t>ounce over</t>
    </r>
    <phoneticPr fontId="9" type="noConversion"/>
  </si>
  <si>
    <t xml:space="preserve"> </t>
  </si>
  <si>
    <t>Score</t>
  </si>
  <si>
    <t>4th end</t>
  </si>
  <si>
    <t>3rd end</t>
  </si>
  <si>
    <t>2nd end</t>
  </si>
  <si>
    <t>1st end</t>
  </si>
  <si>
    <t>Tie-break</t>
  </si>
  <si>
    <t xml:space="preserve"> * Point (1, 2, 3, 4, 5)</t>
  </si>
  <si>
    <t>AS/ BS/ PS/ RS/ KO/ LS/ RU/ SS</t>
  </si>
  <si>
    <t>BOCCIA Game Analysis Sheet</t>
  </si>
  <si>
    <t>Times</t>
  </si>
  <si>
    <t>Total Throwing Point</t>
  </si>
  <si>
    <t xml:space="preserve">                                        </t>
  </si>
  <si>
    <t>BOCCIA Game Analysis Sheet (End)</t>
  </si>
  <si>
    <t>SHOT AVERAGE POINT</t>
  </si>
  <si>
    <t>SCORE</t>
  </si>
  <si>
    <t xml:space="preserve">(3) Score and Shot Average Point </t>
  </si>
  <si>
    <t>(2) AVERAGE POINT PER EACH THROWING</t>
  </si>
  <si>
    <t>(1) TRIAL TIMES PER EACH THROWING</t>
  </si>
  <si>
    <t>Boccia Game Analysis (Shot Type)</t>
  </si>
  <si>
    <t>TIE BREAK SHOT ANAYLSIS</t>
  </si>
  <si>
    <t>TIE BREAK</t>
  </si>
  <si>
    <t>RED</t>
    <phoneticPr fontId="9" type="noConversion"/>
  </si>
  <si>
    <t>BLUE</t>
    <phoneticPr fontId="9" type="noConversion"/>
  </si>
  <si>
    <t>DATE</t>
    <phoneticPr fontId="9" type="noConversion"/>
  </si>
  <si>
    <t>1st end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</si>
</sst>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 "/>
    <numFmt numFmtId="177" formatCode="0_ "/>
    <numFmt numFmtId="178" formatCode="0.0_);[Red]\(0.0\)"/>
    <numFmt numFmtId="179" formatCode="0_);[Red]\(0\)"/>
  </numFmts>
  <fonts count="27" x14ac:knownFonts="1">
    <font>
      <sz val="11"/>
      <color rgb="FF000000"/>
      <name val="Arial"/>
    </font>
    <font>
      <b/>
      <sz val="11"/>
      <color rgb="FF000000"/>
      <name val="Arial"/>
      <family val="2"/>
    </font>
    <font>
      <sz val="11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Arial"/>
      <family val="2"/>
    </font>
    <font>
      <sz val="8"/>
      <name val="돋움"/>
      <family val="3"/>
      <charset val="129"/>
    </font>
    <font>
      <b/>
      <sz val="16"/>
      <color rgb="FF000000"/>
      <name val="맑은 고딕"/>
      <family val="3"/>
      <charset val="129"/>
    </font>
    <font>
      <sz val="16"/>
      <color rgb="FF000000"/>
      <name val="맑은 고딕"/>
      <family val="3"/>
      <charset val="129"/>
    </font>
    <font>
      <sz val="16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b/>
      <sz val="16"/>
      <color theme="1" tint="0.24994659260841701"/>
      <name val="맑은 고딕"/>
      <family val="3"/>
      <charset val="129"/>
    </font>
    <font>
      <b/>
      <sz val="16"/>
      <color rgb="FF000000"/>
      <name val="Arial"/>
      <family val="2"/>
    </font>
    <font>
      <b/>
      <sz val="26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36"/>
      <color rgb="FF000000"/>
      <name val="맑은 고딕"/>
      <family val="3"/>
      <charset val="129"/>
    </font>
    <font>
      <b/>
      <sz val="16"/>
      <color theme="0"/>
      <name val="맑은 고딕"/>
      <family val="3"/>
      <charset val="129"/>
    </font>
    <font>
      <b/>
      <sz val="12"/>
      <color theme="0"/>
      <name val="맑은 고딕"/>
      <family val="3"/>
      <charset val="129"/>
    </font>
    <font>
      <b/>
      <sz val="14"/>
      <color theme="0"/>
      <name val="맑은 고딕"/>
      <family val="3"/>
      <charset val="129"/>
    </font>
    <font>
      <sz val="12"/>
      <color theme="0"/>
      <name val="맑은 고딕"/>
      <family val="3"/>
      <charset val="129"/>
    </font>
    <font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rgb="FF0070C0"/>
      <name val="Arial"/>
      <family val="2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solid">
        <fgColor theme="1" tint="0.249977111117893"/>
        <bgColor indexed="64"/>
      </patternFill>
    </fill>
    <fill>
      <patternFill patternType="solid">
        <fgColor theme="8" tint="0.79995117038483843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rgb="FFFF3300"/>
        <bgColor rgb="FF000000"/>
      </patternFill>
    </fill>
    <fill>
      <patternFill patternType="solid">
        <fgColor rgb="FFFFFFCC"/>
        <bgColor rgb="FF000000"/>
      </patternFill>
    </fill>
    <fill>
      <gradientFill degree="90">
        <stop position="0">
          <color rgb="FFFFFFFF"/>
        </stop>
        <stop position="1">
          <color rgb="FFD2DAE5"/>
        </stop>
      </gradientFill>
    </fill>
    <fill>
      <patternFill patternType="solid">
        <fgColor rgb="FFFFFF66"/>
        <bgColor rgb="FF000000"/>
      </patternFill>
    </fill>
    <fill>
      <gradientFill degree="90">
        <stop position="0">
          <color rgb="FFFFFFFF"/>
        </stop>
        <stop position="1">
          <color rgb="FFDBE5F1"/>
        </stop>
      </gradientFill>
    </fill>
    <fill>
      <patternFill patternType="solid">
        <fgColor theme="8" tint="0.79995117038483843"/>
        <bgColor rgb="FFFFFFFF"/>
      </patternFill>
    </fill>
  </fills>
  <borders count="106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/>
      <top style="thick">
        <color rgb="FF000000"/>
      </top>
      <bottom style="double">
        <color rgb="FF000000"/>
      </bottom>
      <diagonal/>
    </border>
    <border>
      <left/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/>
      <right/>
      <top style="thick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rgb="FF000000"/>
      </right>
      <top style="thin">
        <color rgb="FF000000"/>
      </top>
      <bottom style="thick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8" fillId="2" borderId="1">
      <alignment vertical="center"/>
    </xf>
  </cellStyleXfs>
  <cellXfs count="246">
    <xf numFmtId="0" fontId="0" fillId="0" borderId="0" xfId="0">
      <alignment vertical="center"/>
    </xf>
    <xf numFmtId="0" fontId="8" fillId="2" borderId="1" xfId="1">
      <alignment vertical="center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7" fillId="2" borderId="1" xfId="1" applyFont="1" applyProtection="1">
      <alignment vertical="center"/>
      <protection locked="0"/>
    </xf>
    <xf numFmtId="0" fontId="2" fillId="2" borderId="1" xfId="1" applyFont="1" applyProtection="1">
      <alignment vertical="center"/>
      <protection locked="0"/>
    </xf>
    <xf numFmtId="0" fontId="5" fillId="2" borderId="56" xfId="1" applyFont="1" applyBorder="1" applyAlignment="1" applyProtection="1">
      <alignment horizontal="center" vertical="center"/>
      <protection locked="0"/>
    </xf>
    <xf numFmtId="0" fontId="5" fillId="2" borderId="23" xfId="1" applyFont="1" applyBorder="1" applyAlignment="1" applyProtection="1">
      <alignment horizontal="center" vertical="center"/>
      <protection locked="0"/>
    </xf>
    <xf numFmtId="0" fontId="5" fillId="2" borderId="57" xfId="1" applyFont="1" applyBorder="1" applyAlignment="1" applyProtection="1">
      <alignment horizontal="center" vertical="center"/>
      <protection locked="0"/>
    </xf>
    <xf numFmtId="0" fontId="5" fillId="2" borderId="1" xfId="1" applyFont="1" applyAlignment="1" applyProtection="1">
      <alignment horizontal="center" vertical="center"/>
      <protection locked="0"/>
    </xf>
    <xf numFmtId="0" fontId="5" fillId="2" borderId="48" xfId="1" applyFont="1" applyBorder="1" applyAlignment="1" applyProtection="1">
      <alignment horizontal="center" vertical="center"/>
      <protection locked="0"/>
    </xf>
    <xf numFmtId="0" fontId="5" fillId="2" borderId="41" xfId="1" applyFont="1" applyBorder="1" applyAlignment="1" applyProtection="1">
      <alignment horizontal="center" vertical="center"/>
      <protection locked="0"/>
    </xf>
    <xf numFmtId="0" fontId="5" fillId="2" borderId="32" xfId="1" applyFont="1" applyBorder="1" applyAlignment="1" applyProtection="1">
      <alignment horizontal="center" vertical="center"/>
      <protection locked="0"/>
    </xf>
    <xf numFmtId="178" fontId="5" fillId="2" borderId="48" xfId="1" applyNumberFormat="1" applyFont="1" applyBorder="1" applyAlignment="1" applyProtection="1">
      <alignment horizontal="center" vertical="center"/>
      <protection locked="0"/>
    </xf>
    <xf numFmtId="178" fontId="5" fillId="2" borderId="41" xfId="1" applyNumberFormat="1" applyFont="1" applyBorder="1" applyAlignment="1" applyProtection="1">
      <alignment horizontal="center" vertical="center"/>
      <protection locked="0"/>
    </xf>
    <xf numFmtId="178" fontId="5" fillId="2" borderId="32" xfId="1" applyNumberFormat="1" applyFont="1" applyBorder="1" applyAlignment="1" applyProtection="1">
      <alignment horizontal="center" vertical="center"/>
      <protection locked="0"/>
    </xf>
    <xf numFmtId="176" fontId="5" fillId="2" borderId="48" xfId="1" applyNumberFormat="1" applyFont="1" applyBorder="1" applyAlignment="1" applyProtection="1">
      <alignment horizontal="center" vertical="center"/>
      <protection locked="0"/>
    </xf>
    <xf numFmtId="176" fontId="5" fillId="2" borderId="41" xfId="1" applyNumberFormat="1" applyFont="1" applyBorder="1" applyAlignment="1" applyProtection="1">
      <alignment horizontal="center" vertical="center"/>
      <protection locked="0"/>
    </xf>
    <xf numFmtId="176" fontId="5" fillId="2" borderId="32" xfId="1" applyNumberFormat="1" applyFont="1" applyBorder="1" applyAlignment="1" applyProtection="1">
      <alignment horizontal="center" vertical="center"/>
      <protection locked="0"/>
    </xf>
    <xf numFmtId="0" fontId="3" fillId="2" borderId="1" xfId="1" applyFont="1" applyProtection="1">
      <alignment vertical="center"/>
      <protection locked="0"/>
    </xf>
    <xf numFmtId="0" fontId="10" fillId="2" borderId="1" xfId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3" fillId="2" borderId="1" xfId="1" applyFont="1" applyAlignment="1" applyProtection="1">
      <alignment horizontal="center" vertical="center"/>
      <protection locked="0"/>
    </xf>
    <xf numFmtId="0" fontId="0" fillId="0" borderId="87" xfId="0" applyBorder="1" applyAlignment="1">
      <alignment horizontal="center" vertical="center"/>
    </xf>
    <xf numFmtId="0" fontId="24" fillId="3" borderId="87" xfId="0" applyFont="1" applyFill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24" fillId="3" borderId="88" xfId="0" applyFont="1" applyFill="1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10" fillId="2" borderId="38" xfId="1" applyFont="1" applyBorder="1" applyAlignment="1" applyProtection="1">
      <alignment horizontal="center" vertical="center"/>
      <protection locked="0"/>
    </xf>
    <xf numFmtId="0" fontId="12" fillId="2" borderId="1" xfId="1" applyFont="1">
      <alignment vertical="center"/>
    </xf>
    <xf numFmtId="0" fontId="15" fillId="4" borderId="30" xfId="1" applyFont="1" applyFill="1" applyBorder="1" applyAlignment="1" applyProtection="1">
      <alignment horizontal="center" vertical="center"/>
      <protection locked="0"/>
    </xf>
    <xf numFmtId="0" fontId="15" fillId="5" borderId="30" xfId="1" applyFont="1" applyFill="1" applyBorder="1" applyAlignment="1" applyProtection="1">
      <alignment horizontal="center" vertical="center"/>
      <protection locked="0"/>
    </xf>
    <xf numFmtId="0" fontId="10" fillId="2" borderId="37" xfId="1" applyFont="1" applyBorder="1" applyAlignment="1" applyProtection="1">
      <alignment horizontal="center" vertical="center"/>
      <protection locked="0"/>
    </xf>
    <xf numFmtId="0" fontId="16" fillId="2" borderId="1" xfId="1" applyFont="1">
      <alignment vertical="center"/>
    </xf>
    <xf numFmtId="0" fontId="10" fillId="2" borderId="29" xfId="1" applyFont="1" applyBorder="1" applyAlignment="1" applyProtection="1">
      <alignment horizontal="center" vertical="center"/>
      <protection locked="0"/>
    </xf>
    <xf numFmtId="0" fontId="10" fillId="2" borderId="36" xfId="1" applyFont="1" applyBorder="1" applyAlignment="1" applyProtection="1">
      <alignment horizontal="center" vertical="center"/>
      <protection locked="0"/>
    </xf>
    <xf numFmtId="0" fontId="10" fillId="2" borderId="60" xfId="1" applyFont="1" applyBorder="1" applyAlignment="1" applyProtection="1">
      <alignment horizontal="center" vertical="center"/>
      <protection locked="0"/>
    </xf>
    <xf numFmtId="0" fontId="10" fillId="2" borderId="1" xfId="1" applyFont="1" applyBorder="1" applyAlignment="1" applyProtection="1">
      <alignment horizontal="center" vertical="center"/>
      <protection locked="0"/>
    </xf>
    <xf numFmtId="0" fontId="3" fillId="2" borderId="36" xfId="1" applyFont="1" applyBorder="1" applyAlignment="1" applyProtection="1">
      <alignment horizontal="center" vertical="center"/>
      <protection locked="0"/>
    </xf>
    <xf numFmtId="0" fontId="7" fillId="2" borderId="1" xfId="1" applyFont="1" applyBorder="1" applyAlignment="1" applyProtection="1">
      <alignment horizontal="center" vertical="center"/>
      <protection locked="0"/>
    </xf>
    <xf numFmtId="0" fontId="11" fillId="2" borderId="1" xfId="1" applyFont="1" applyFill="1" applyBorder="1" applyAlignment="1" applyProtection="1">
      <alignment horizontal="center" vertical="center"/>
      <protection locked="0"/>
    </xf>
    <xf numFmtId="0" fontId="11" fillId="2" borderId="1" xfId="1" applyFont="1" applyBorder="1" applyAlignment="1" applyProtection="1">
      <alignment horizontal="center" vertical="center"/>
      <protection locked="0"/>
    </xf>
    <xf numFmtId="0" fontId="5" fillId="2" borderId="1" xfId="1" applyFont="1" applyAlignment="1" applyProtection="1">
      <alignment horizontal="right" vertical="center"/>
      <protection locked="0"/>
    </xf>
    <xf numFmtId="0" fontId="13" fillId="2" borderId="1" xfId="1" applyFont="1">
      <alignment vertical="center"/>
    </xf>
    <xf numFmtId="0" fontId="14" fillId="2" borderId="1" xfId="1" applyFont="1" applyBorder="1" applyAlignment="1">
      <alignment vertical="center"/>
    </xf>
    <xf numFmtId="0" fontId="16" fillId="2" borderId="1" xfId="1" applyFont="1" applyBorder="1" applyAlignment="1">
      <alignment vertical="center"/>
    </xf>
    <xf numFmtId="14" fontId="2" fillId="2" borderId="1" xfId="1" applyNumberFormat="1" applyFont="1" applyProtection="1">
      <alignment vertical="center"/>
      <protection locked="0"/>
    </xf>
    <xf numFmtId="18" fontId="2" fillId="2" borderId="1" xfId="1" applyNumberFormat="1" applyFont="1" applyProtection="1">
      <alignment vertical="center"/>
      <protection locked="0"/>
    </xf>
    <xf numFmtId="177" fontId="5" fillId="10" borderId="68" xfId="1" applyNumberFormat="1" applyFont="1" applyFill="1" applyBorder="1" applyAlignment="1" applyProtection="1">
      <alignment horizontal="center" vertical="center"/>
      <protection locked="0"/>
    </xf>
    <xf numFmtId="176" fontId="5" fillId="2" borderId="43" xfId="1" applyNumberFormat="1" applyFont="1" applyFill="1" applyBorder="1" applyAlignment="1" applyProtection="1">
      <alignment horizontal="center" vertical="center"/>
      <protection locked="0"/>
    </xf>
    <xf numFmtId="0" fontId="5" fillId="2" borderId="43" xfId="1" applyFont="1" applyFill="1" applyBorder="1" applyAlignment="1" applyProtection="1">
      <alignment horizontal="center" vertical="center"/>
      <protection locked="0"/>
    </xf>
    <xf numFmtId="0" fontId="5" fillId="2" borderId="42" xfId="1" applyFont="1" applyFill="1" applyBorder="1" applyAlignment="1" applyProtection="1">
      <alignment horizontal="center" vertical="center"/>
      <protection locked="0"/>
    </xf>
    <xf numFmtId="0" fontId="5" fillId="2" borderId="47" xfId="1" applyFont="1" applyFill="1" applyBorder="1" applyAlignment="1" applyProtection="1">
      <alignment horizontal="center" vertical="center"/>
      <protection locked="0"/>
    </xf>
    <xf numFmtId="177" fontId="5" fillId="10" borderId="44" xfId="1" applyNumberFormat="1" applyFont="1" applyFill="1" applyBorder="1" applyAlignment="1" applyProtection="1">
      <alignment horizontal="center" vertical="center"/>
      <protection locked="0"/>
    </xf>
    <xf numFmtId="0" fontId="5" fillId="2" borderId="67" xfId="1" applyFont="1" applyFill="1" applyBorder="1" applyAlignment="1" applyProtection="1">
      <alignment horizontal="center" vertical="center"/>
      <protection locked="0"/>
    </xf>
    <xf numFmtId="177" fontId="6" fillId="2" borderId="71" xfId="1" applyNumberFormat="1" applyFont="1" applyFill="1" applyBorder="1" applyAlignment="1" applyProtection="1">
      <alignment horizontal="center" vertical="center"/>
      <protection locked="0"/>
    </xf>
    <xf numFmtId="176" fontId="6" fillId="2" borderId="22" xfId="1" applyNumberFormat="1" applyFont="1" applyFill="1" applyBorder="1" applyAlignment="1" applyProtection="1">
      <alignment horizontal="center" vertical="center"/>
      <protection locked="0"/>
    </xf>
    <xf numFmtId="0" fontId="6" fillId="2" borderId="22" xfId="1" applyFont="1" applyFill="1" applyBorder="1" applyAlignment="1" applyProtection="1">
      <alignment horizontal="center" vertical="center"/>
      <protection locked="0"/>
    </xf>
    <xf numFmtId="0" fontId="6" fillId="2" borderId="24" xfId="1" applyFont="1" applyFill="1" applyBorder="1" applyAlignment="1" applyProtection="1">
      <alignment horizontal="center" vertical="center"/>
      <protection locked="0"/>
    </xf>
    <xf numFmtId="0" fontId="5" fillId="2" borderId="70" xfId="1" applyFont="1" applyFill="1" applyBorder="1" applyAlignment="1" applyProtection="1">
      <alignment horizontal="center" vertical="center"/>
      <protection locked="0"/>
    </xf>
    <xf numFmtId="177" fontId="6" fillId="2" borderId="54" xfId="1" applyNumberFormat="1" applyFont="1" applyFill="1" applyBorder="1" applyAlignment="1" applyProtection="1">
      <alignment horizontal="center" vertical="center"/>
      <protection locked="0"/>
    </xf>
    <xf numFmtId="177" fontId="6" fillId="2" borderId="30" xfId="1" applyNumberFormat="1" applyFont="1" applyFill="1" applyBorder="1" applyAlignment="1" applyProtection="1">
      <alignment horizontal="center" vertical="center"/>
      <protection locked="0"/>
    </xf>
    <xf numFmtId="176" fontId="6" fillId="2" borderId="21" xfId="1" applyNumberFormat="1" applyFont="1" applyFill="1" applyBorder="1" applyAlignment="1" applyProtection="1">
      <alignment horizontal="center" vertical="center"/>
      <protection locked="0"/>
    </xf>
    <xf numFmtId="0" fontId="6" fillId="2" borderId="21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177" fontId="6" fillId="2" borderId="52" xfId="1" applyNumberFormat="1" applyFont="1" applyFill="1" applyBorder="1" applyAlignment="1" applyProtection="1">
      <alignment horizontal="center" vertical="center"/>
      <protection locked="0"/>
    </xf>
    <xf numFmtId="0" fontId="5" fillId="2" borderId="69" xfId="1" applyFont="1" applyFill="1" applyBorder="1" applyAlignment="1" applyProtection="1">
      <alignment horizontal="center" vertical="center"/>
      <protection locked="0"/>
    </xf>
    <xf numFmtId="177" fontId="6" fillId="2" borderId="57" xfId="1" applyNumberFormat="1" applyFont="1" applyFill="1" applyBorder="1" applyAlignment="1" applyProtection="1">
      <alignment horizontal="center" vertical="center"/>
      <protection locked="0"/>
    </xf>
    <xf numFmtId="176" fontId="6" fillId="2" borderId="23" xfId="1" applyNumberFormat="1" applyFont="1" applyFill="1" applyBorder="1" applyAlignment="1" applyProtection="1">
      <alignment horizontal="center" vertical="center"/>
      <protection locked="0"/>
    </xf>
    <xf numFmtId="0" fontId="6" fillId="2" borderId="23" xfId="1" applyFont="1" applyFill="1" applyBorder="1" applyAlignment="1" applyProtection="1">
      <alignment horizontal="center" vertical="center"/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5" fillId="2" borderId="73" xfId="1" applyFont="1" applyFill="1" applyBorder="1" applyAlignment="1" applyProtection="1">
      <alignment horizontal="center" vertical="center"/>
      <protection locked="0"/>
    </xf>
    <xf numFmtId="177" fontId="6" fillId="2" borderId="55" xfId="1" applyNumberFormat="1" applyFont="1" applyFill="1" applyBorder="1" applyAlignment="1" applyProtection="1">
      <alignment horizontal="center" vertical="center"/>
      <protection locked="0"/>
    </xf>
    <xf numFmtId="0" fontId="5" fillId="8" borderId="68" xfId="1" applyFont="1" applyFill="1" applyBorder="1" applyAlignment="1" applyProtection="1">
      <alignment horizontal="center" vertical="center"/>
      <protection locked="0"/>
    </xf>
    <xf numFmtId="0" fontId="5" fillId="8" borderId="43" xfId="1" applyFont="1" applyFill="1" applyBorder="1" applyAlignment="1" applyProtection="1">
      <alignment horizontal="center" vertical="center"/>
      <protection locked="0"/>
    </xf>
    <xf numFmtId="0" fontId="5" fillId="8" borderId="42" xfId="1" applyFont="1" applyFill="1" applyBorder="1" applyAlignment="1" applyProtection="1">
      <alignment horizontal="center" vertical="center"/>
      <protection locked="0"/>
    </xf>
    <xf numFmtId="0" fontId="5" fillId="8" borderId="47" xfId="1" applyFont="1" applyFill="1" applyBorder="1" applyAlignment="1" applyProtection="1">
      <alignment horizontal="center" vertical="center"/>
      <protection locked="0"/>
    </xf>
    <xf numFmtId="0" fontId="5" fillId="8" borderId="44" xfId="1" applyFont="1" applyFill="1" applyBorder="1" applyAlignment="1" applyProtection="1">
      <alignment horizontal="center" vertical="center"/>
      <protection locked="0"/>
    </xf>
    <xf numFmtId="0" fontId="5" fillId="8" borderId="67" xfId="1" applyFont="1" applyFill="1" applyBorder="1" applyAlignment="1" applyProtection="1">
      <alignment horizontal="center" vertical="center"/>
      <protection locked="0"/>
    </xf>
    <xf numFmtId="0" fontId="5" fillId="2" borderId="53" xfId="1" applyFont="1" applyFill="1" applyBorder="1" applyAlignment="1" applyProtection="1">
      <alignment horizontal="center" vertical="center"/>
      <protection locked="0"/>
    </xf>
    <xf numFmtId="0" fontId="1" fillId="2" borderId="1" xfId="1" applyFont="1">
      <alignment vertical="center"/>
    </xf>
    <xf numFmtId="0" fontId="5" fillId="8" borderId="53" xfId="1" applyFont="1" applyFill="1" applyBorder="1" applyAlignment="1" applyProtection="1">
      <alignment horizontal="center" vertical="center"/>
      <protection locked="0"/>
    </xf>
    <xf numFmtId="176" fontId="6" fillId="2" borderId="75" xfId="1" applyNumberFormat="1" applyFont="1" applyFill="1" applyBorder="1" applyAlignment="1" applyProtection="1">
      <alignment horizontal="center" vertical="center"/>
      <protection locked="0"/>
    </xf>
    <xf numFmtId="0" fontId="6" fillId="2" borderId="74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Protection="1">
      <alignment vertical="center"/>
      <protection locked="0"/>
    </xf>
    <xf numFmtId="0" fontId="18" fillId="2" borderId="1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6" fillId="2" borderId="67" xfId="1" applyFont="1" applyBorder="1" applyAlignment="1" applyProtection="1">
      <alignment horizontal="center" vertical="center"/>
      <protection locked="0"/>
    </xf>
    <xf numFmtId="0" fontId="6" fillId="4" borderId="30" xfId="1" applyFont="1" applyFill="1" applyBorder="1" applyAlignment="1" applyProtection="1">
      <alignment horizontal="center" vertical="center"/>
      <protection locked="0"/>
    </xf>
    <xf numFmtId="0" fontId="6" fillId="5" borderId="30" xfId="1" applyFont="1" applyFill="1" applyBorder="1" applyAlignment="1" applyProtection="1">
      <alignment horizontal="center" vertical="center"/>
      <protection locked="0"/>
    </xf>
    <xf numFmtId="0" fontId="6" fillId="2" borderId="103" xfId="1" applyFont="1" applyBorder="1" applyAlignment="1" applyProtection="1">
      <alignment horizontal="center" vertical="center"/>
      <protection locked="0"/>
    </xf>
    <xf numFmtId="0" fontId="6" fillId="2" borderId="69" xfId="1" applyFont="1" applyBorder="1" applyAlignment="1" applyProtection="1">
      <alignment horizontal="center" vertical="center"/>
      <protection locked="0"/>
    </xf>
    <xf numFmtId="0" fontId="6" fillId="8" borderId="68" xfId="1" applyFont="1" applyFill="1" applyBorder="1" applyAlignment="1" applyProtection="1">
      <alignment horizontal="center" vertical="center"/>
      <protection locked="0"/>
    </xf>
    <xf numFmtId="0" fontId="6" fillId="8" borderId="43" xfId="1" applyFont="1" applyFill="1" applyBorder="1" applyAlignment="1" applyProtection="1">
      <alignment horizontal="center" vertical="center"/>
      <protection locked="0"/>
    </xf>
    <xf numFmtId="0" fontId="6" fillId="8" borderId="42" xfId="1" applyFont="1" applyFill="1" applyBorder="1" applyAlignment="1" applyProtection="1">
      <alignment horizontal="center" vertical="center"/>
      <protection locked="0"/>
    </xf>
    <xf numFmtId="0" fontId="6" fillId="8" borderId="53" xfId="1" applyFont="1" applyFill="1" applyBorder="1" applyAlignment="1" applyProtection="1">
      <alignment horizontal="center" vertical="center"/>
      <protection locked="0"/>
    </xf>
    <xf numFmtId="0" fontId="6" fillId="8" borderId="44" xfId="1" applyFont="1" applyFill="1" applyBorder="1" applyAlignment="1" applyProtection="1">
      <alignment horizontal="center" vertical="center"/>
      <protection locked="0"/>
    </xf>
    <xf numFmtId="0" fontId="6" fillId="2" borderId="73" xfId="1" applyFont="1" applyBorder="1" applyAlignment="1" applyProtection="1">
      <alignment horizontal="center" vertical="center"/>
      <protection locked="0"/>
    </xf>
    <xf numFmtId="0" fontId="3" fillId="2" borderId="67" xfId="1" applyFont="1" applyBorder="1" applyAlignment="1" applyProtection="1">
      <alignment horizontal="center" vertical="center"/>
      <protection locked="0"/>
    </xf>
    <xf numFmtId="0" fontId="25" fillId="2" borderId="105" xfId="1" applyFont="1" applyFill="1" applyBorder="1" applyAlignment="1">
      <alignment horizontal="center" vertical="center"/>
    </xf>
    <xf numFmtId="0" fontId="26" fillId="2" borderId="105" xfId="1" applyFont="1" applyBorder="1" applyAlignment="1">
      <alignment horizontal="center" vertical="center"/>
    </xf>
    <xf numFmtId="0" fontId="13" fillId="2" borderId="105" xfId="1" applyFont="1" applyBorder="1" applyAlignment="1">
      <alignment horizontal="center" vertical="center"/>
    </xf>
    <xf numFmtId="0" fontId="2" fillId="2" borderId="39" xfId="1" applyFont="1" applyBorder="1" applyAlignment="1" applyProtection="1">
      <alignment horizontal="center" vertical="center"/>
      <protection locked="0"/>
    </xf>
    <xf numFmtId="0" fontId="2" fillId="2" borderId="40" xfId="1" applyFont="1" applyBorder="1" applyAlignment="1" applyProtection="1">
      <alignment horizontal="center" vertical="center"/>
      <protection locked="0"/>
    </xf>
    <xf numFmtId="0" fontId="3" fillId="2" borderId="49" xfId="1" applyFont="1" applyBorder="1" applyAlignment="1" applyProtection="1">
      <alignment horizontal="left" wrapText="1"/>
      <protection locked="0"/>
    </xf>
    <xf numFmtId="0" fontId="3" fillId="2" borderId="45" xfId="1" applyFont="1" applyBorder="1" applyAlignment="1" applyProtection="1">
      <alignment horizontal="left" wrapText="1"/>
      <protection locked="0"/>
    </xf>
    <xf numFmtId="0" fontId="3" fillId="2" borderId="76" xfId="1" applyFont="1" applyBorder="1" applyAlignment="1" applyProtection="1">
      <alignment horizontal="left" wrapText="1"/>
      <protection locked="0"/>
    </xf>
    <xf numFmtId="0" fontId="3" fillId="2" borderId="49" xfId="1" applyFont="1" applyBorder="1" applyAlignment="1" applyProtection="1">
      <alignment horizontal="left" vertical="center"/>
      <protection locked="0"/>
    </xf>
    <xf numFmtId="0" fontId="3" fillId="2" borderId="45" xfId="1" applyFont="1" applyBorder="1" applyAlignment="1" applyProtection="1">
      <alignment horizontal="left" vertical="center"/>
      <protection locked="0"/>
    </xf>
    <xf numFmtId="0" fontId="3" fillId="2" borderId="76" xfId="1" applyFont="1" applyBorder="1" applyAlignment="1" applyProtection="1">
      <alignment horizontal="left" vertical="center"/>
      <protection locked="0"/>
    </xf>
    <xf numFmtId="0" fontId="3" fillId="2" borderId="77" xfId="1" applyFont="1" applyBorder="1" applyAlignment="1" applyProtection="1">
      <alignment horizontal="left" vertical="center"/>
      <protection locked="0"/>
    </xf>
    <xf numFmtId="0" fontId="3" fillId="2" borderId="1" xfId="1" applyFont="1" applyBorder="1" applyAlignment="1" applyProtection="1">
      <alignment horizontal="left" vertical="center"/>
      <protection locked="0"/>
    </xf>
    <xf numFmtId="0" fontId="3" fillId="2" borderId="10" xfId="1" applyFont="1" applyBorder="1" applyAlignment="1" applyProtection="1">
      <alignment horizontal="left" vertical="center"/>
      <protection locked="0"/>
    </xf>
    <xf numFmtId="0" fontId="3" fillId="2" borderId="78" xfId="1" applyFont="1" applyBorder="1" applyAlignment="1" applyProtection="1">
      <alignment horizontal="left" vertical="center"/>
      <protection locked="0"/>
    </xf>
    <xf numFmtId="0" fontId="3" fillId="2" borderId="11" xfId="1" applyFont="1" applyBorder="1" applyAlignment="1" applyProtection="1">
      <alignment horizontal="left" vertical="center"/>
      <protection locked="0"/>
    </xf>
    <xf numFmtId="0" fontId="3" fillId="2" borderId="12" xfId="1" applyFont="1" applyBorder="1" applyAlignment="1" applyProtection="1">
      <alignment horizontal="left" vertical="center"/>
      <protection locked="0"/>
    </xf>
    <xf numFmtId="0" fontId="15" fillId="5" borderId="28" xfId="1" applyFont="1" applyFill="1" applyBorder="1" applyAlignment="1" applyProtection="1">
      <alignment horizontal="center" vertical="center"/>
      <protection locked="0"/>
    </xf>
    <xf numFmtId="0" fontId="15" fillId="5" borderId="2" xfId="1" applyFont="1" applyFill="1" applyBorder="1" applyAlignment="1" applyProtection="1">
      <alignment horizontal="center" vertical="center"/>
      <protection locked="0"/>
    </xf>
    <xf numFmtId="0" fontId="15" fillId="4" borderId="28" xfId="1" applyFont="1" applyFill="1" applyBorder="1" applyAlignment="1" applyProtection="1">
      <alignment horizontal="center" vertical="center"/>
      <protection locked="0"/>
    </xf>
    <xf numFmtId="0" fontId="15" fillId="4" borderId="2" xfId="1" applyFont="1" applyFill="1" applyBorder="1" applyAlignment="1" applyProtection="1">
      <alignment horizontal="center" vertical="center"/>
      <protection locked="0"/>
    </xf>
    <xf numFmtId="0" fontId="10" fillId="5" borderId="46" xfId="1" applyFont="1" applyFill="1" applyBorder="1" applyAlignment="1" applyProtection="1">
      <alignment horizontal="center" vertical="center"/>
      <protection locked="0"/>
    </xf>
    <xf numFmtId="0" fontId="10" fillId="5" borderId="34" xfId="1" applyFont="1" applyFill="1" applyBorder="1" applyAlignment="1" applyProtection="1">
      <alignment horizontal="center" vertical="center"/>
      <protection locked="0"/>
    </xf>
    <xf numFmtId="0" fontId="10" fillId="5" borderId="47" xfId="1" applyFont="1" applyFill="1" applyBorder="1" applyAlignment="1" applyProtection="1">
      <alignment horizontal="center" vertical="center"/>
      <protection locked="0"/>
    </xf>
    <xf numFmtId="0" fontId="10" fillId="4" borderId="34" xfId="1" applyFont="1" applyFill="1" applyBorder="1" applyAlignment="1" applyProtection="1">
      <alignment horizontal="center" vertical="center"/>
      <protection locked="0"/>
    </xf>
    <xf numFmtId="0" fontId="10" fillId="4" borderId="35" xfId="1" applyFont="1" applyFill="1" applyBorder="1" applyAlignment="1" applyProtection="1">
      <alignment horizontal="center" vertical="center"/>
      <protection locked="0"/>
    </xf>
    <xf numFmtId="0" fontId="10" fillId="5" borderId="20" xfId="1" applyFont="1" applyFill="1" applyBorder="1" applyAlignment="1" applyProtection="1">
      <alignment horizontal="center" vertical="center"/>
      <protection locked="0"/>
    </xf>
    <xf numFmtId="0" fontId="10" fillId="5" borderId="26" xfId="1" applyFont="1" applyFill="1" applyBorder="1" applyAlignment="1" applyProtection="1">
      <alignment horizontal="center" vertical="center"/>
      <protection locked="0"/>
    </xf>
    <xf numFmtId="0" fontId="10" fillId="4" borderId="20" xfId="1" applyFont="1" applyFill="1" applyBorder="1" applyAlignment="1" applyProtection="1">
      <alignment horizontal="center" vertical="center"/>
      <protection locked="0"/>
    </xf>
    <xf numFmtId="0" fontId="10" fillId="4" borderId="15" xfId="1" applyFont="1" applyFill="1" applyBorder="1" applyAlignment="1" applyProtection="1">
      <alignment horizontal="center" vertical="center"/>
      <protection locked="0"/>
    </xf>
    <xf numFmtId="0" fontId="10" fillId="8" borderId="64" xfId="1" applyFont="1" applyFill="1" applyBorder="1" applyAlignment="1" applyProtection="1">
      <alignment horizontal="center" vertical="center"/>
      <protection locked="0"/>
    </xf>
    <xf numFmtId="0" fontId="10" fillId="8" borderId="65" xfId="1" applyFont="1" applyFill="1" applyBorder="1" applyAlignment="1" applyProtection="1">
      <alignment horizontal="center" vertical="center"/>
      <protection locked="0"/>
    </xf>
    <xf numFmtId="0" fontId="10" fillId="8" borderId="66" xfId="1" applyFont="1" applyFill="1" applyBorder="1" applyAlignment="1" applyProtection="1">
      <alignment horizontal="center" vertical="center"/>
      <protection locked="0"/>
    </xf>
    <xf numFmtId="0" fontId="20" fillId="7" borderId="61" xfId="1" applyFont="1" applyFill="1" applyBorder="1" applyAlignment="1" applyProtection="1">
      <alignment horizontal="center" vertical="center"/>
      <protection locked="0"/>
    </xf>
    <xf numFmtId="0" fontId="20" fillId="7" borderId="62" xfId="1" applyFont="1" applyFill="1" applyBorder="1" applyAlignment="1" applyProtection="1">
      <alignment horizontal="center" vertical="center"/>
      <protection locked="0"/>
    </xf>
    <xf numFmtId="0" fontId="20" fillId="6" borderId="61" xfId="1" applyFont="1" applyFill="1" applyBorder="1" applyAlignment="1" applyProtection="1">
      <alignment horizontal="center" vertical="center"/>
      <protection locked="0"/>
    </xf>
    <xf numFmtId="0" fontId="20" fillId="6" borderId="62" xfId="1" applyFont="1" applyFill="1" applyBorder="1" applyAlignment="1" applyProtection="1">
      <alignment horizontal="center" vertical="center"/>
      <protection locked="0"/>
    </xf>
    <xf numFmtId="0" fontId="20" fillId="6" borderId="63" xfId="1" applyFont="1" applyFill="1" applyBorder="1" applyAlignment="1" applyProtection="1">
      <alignment horizontal="center" vertical="center"/>
      <protection locked="0"/>
    </xf>
    <xf numFmtId="0" fontId="7" fillId="2" borderId="39" xfId="1" applyFont="1" applyBorder="1" applyAlignment="1" applyProtection="1">
      <alignment horizontal="center" vertical="center"/>
      <protection locked="0"/>
    </xf>
    <xf numFmtId="0" fontId="7" fillId="2" borderId="40" xfId="1" applyFont="1" applyBorder="1" applyAlignment="1" applyProtection="1">
      <alignment horizontal="center" vertical="center"/>
      <protection locked="0"/>
    </xf>
    <xf numFmtId="0" fontId="10" fillId="4" borderId="8" xfId="1" applyFont="1" applyFill="1" applyBorder="1" applyAlignment="1" applyProtection="1">
      <alignment horizontal="center" vertical="center"/>
      <protection locked="0"/>
    </xf>
    <xf numFmtId="0" fontId="10" fillId="4" borderId="9" xfId="1" applyFont="1" applyFill="1" applyBorder="1" applyAlignment="1" applyProtection="1">
      <alignment horizontal="center" vertical="center"/>
      <protection locked="0"/>
    </xf>
    <xf numFmtId="0" fontId="20" fillId="6" borderId="59" xfId="1" applyFont="1" applyFill="1" applyBorder="1" applyAlignment="1" applyProtection="1">
      <alignment horizontal="center" vertical="center"/>
      <protection locked="0"/>
    </xf>
    <xf numFmtId="0" fontId="20" fillId="6" borderId="98" xfId="1" applyFont="1" applyFill="1" applyBorder="1" applyAlignment="1" applyProtection="1">
      <alignment horizontal="center" vertical="center"/>
      <protection locked="0"/>
    </xf>
    <xf numFmtId="0" fontId="10" fillId="4" borderId="3" xfId="1" applyFont="1" applyFill="1" applyBorder="1" applyAlignment="1" applyProtection="1">
      <alignment horizontal="center" vertical="center"/>
      <protection locked="0"/>
    </xf>
    <xf numFmtId="0" fontId="10" fillId="4" borderId="13" xfId="1" applyFont="1" applyFill="1" applyBorder="1" applyAlignment="1" applyProtection="1">
      <alignment horizontal="center" vertical="center"/>
      <protection locked="0"/>
    </xf>
    <xf numFmtId="0" fontId="10" fillId="4" borderId="27" xfId="1" applyFont="1" applyFill="1" applyBorder="1" applyAlignment="1" applyProtection="1">
      <alignment horizontal="center" vertical="center"/>
      <protection locked="0"/>
    </xf>
    <xf numFmtId="0" fontId="20" fillId="7" borderId="58" xfId="1" applyFont="1" applyFill="1" applyBorder="1" applyAlignment="1" applyProtection="1">
      <alignment horizontal="center" vertical="center"/>
      <protection locked="0"/>
    </xf>
    <xf numFmtId="0" fontId="20" fillId="7" borderId="99" xfId="1" applyFont="1" applyFill="1" applyBorder="1" applyAlignment="1" applyProtection="1">
      <alignment horizontal="center" vertical="center"/>
      <protection locked="0"/>
    </xf>
    <xf numFmtId="0" fontId="10" fillId="5" borderId="4" xfId="1" applyFont="1" applyFill="1" applyBorder="1" applyAlignment="1" applyProtection="1">
      <alignment horizontal="center" vertical="center"/>
      <protection locked="0"/>
    </xf>
    <xf numFmtId="0" fontId="10" fillId="5" borderId="14" xfId="1" applyFont="1" applyFill="1" applyBorder="1" applyAlignment="1" applyProtection="1">
      <alignment horizontal="center" vertical="center"/>
      <protection locked="0"/>
    </xf>
    <xf numFmtId="0" fontId="10" fillId="5" borderId="15" xfId="1" applyFont="1" applyFill="1" applyBorder="1" applyAlignment="1" applyProtection="1">
      <alignment horizontal="center" vertical="center"/>
      <protection locked="0"/>
    </xf>
    <xf numFmtId="0" fontId="3" fillId="5" borderId="20" xfId="1" applyFont="1" applyFill="1" applyBorder="1" applyAlignment="1" applyProtection="1">
      <alignment horizontal="center" vertical="center"/>
      <protection locked="0"/>
    </xf>
    <xf numFmtId="0" fontId="3" fillId="5" borderId="26" xfId="1" applyFont="1" applyFill="1" applyBorder="1" applyAlignment="1" applyProtection="1">
      <alignment horizontal="center" vertical="center"/>
      <protection locked="0"/>
    </xf>
    <xf numFmtId="0" fontId="3" fillId="4" borderId="20" xfId="1" applyFont="1" applyFill="1" applyBorder="1" applyAlignment="1" applyProtection="1">
      <alignment horizontal="center" vertical="center"/>
      <protection locked="0"/>
    </xf>
    <xf numFmtId="0" fontId="3" fillId="4" borderId="15" xfId="1" applyFont="1" applyFill="1" applyBorder="1" applyAlignment="1" applyProtection="1">
      <alignment horizontal="center" vertical="center"/>
      <protection locked="0"/>
    </xf>
    <xf numFmtId="16" fontId="3" fillId="4" borderId="20" xfId="1" applyNumberFormat="1" applyFont="1" applyFill="1" applyBorder="1" applyAlignment="1" applyProtection="1">
      <alignment horizontal="center" vertical="center"/>
      <protection locked="0"/>
    </xf>
    <xf numFmtId="0" fontId="17" fillId="9" borderId="5" xfId="1" applyFont="1" applyFill="1" applyBorder="1" applyAlignment="1" applyProtection="1">
      <alignment horizontal="center" vertical="center"/>
      <protection locked="0"/>
    </xf>
    <xf numFmtId="0" fontId="17" fillId="9" borderId="6" xfId="1" applyFont="1" applyFill="1" applyBorder="1" applyAlignment="1" applyProtection="1">
      <alignment horizontal="center" vertical="center"/>
      <protection locked="0"/>
    </xf>
    <xf numFmtId="0" fontId="17" fillId="9" borderId="7" xfId="1" applyFont="1" applyFill="1" applyBorder="1" applyAlignment="1" applyProtection="1">
      <alignment horizontal="center" vertical="center"/>
      <protection locked="0"/>
    </xf>
    <xf numFmtId="0" fontId="16" fillId="2" borderId="1" xfId="1" applyFont="1" applyBorder="1" applyAlignment="1">
      <alignment horizontal="left" vertical="center"/>
    </xf>
    <xf numFmtId="0" fontId="13" fillId="2" borderId="105" xfId="1" applyFont="1" applyBorder="1" applyAlignment="1">
      <alignment horizontal="center" vertical="center"/>
    </xf>
    <xf numFmtId="0" fontId="5" fillId="2" borderId="105" xfId="1" applyFont="1" applyBorder="1" applyAlignment="1" applyProtection="1">
      <alignment horizontal="center" vertical="center"/>
      <protection locked="0"/>
    </xf>
    <xf numFmtId="0" fontId="10" fillId="8" borderId="19" xfId="1" applyFont="1" applyFill="1" applyBorder="1" applyAlignment="1" applyProtection="1">
      <alignment horizontal="center" vertical="center"/>
      <protection locked="0"/>
    </xf>
    <xf numFmtId="0" fontId="10" fillId="8" borderId="16" xfId="1" applyFont="1" applyFill="1" applyBorder="1" applyAlignment="1" applyProtection="1">
      <alignment horizontal="center" vertical="center"/>
      <protection locked="0"/>
    </xf>
    <xf numFmtId="0" fontId="10" fillId="8" borderId="17" xfId="1" applyFont="1" applyFill="1" applyBorder="1" applyAlignment="1" applyProtection="1">
      <alignment horizontal="center" vertical="center"/>
      <protection locked="0"/>
    </xf>
    <xf numFmtId="0" fontId="10" fillId="8" borderId="25" xfId="1" applyFont="1" applyFill="1" applyBorder="1" applyAlignment="1" applyProtection="1">
      <alignment horizontal="center" vertical="center"/>
      <protection locked="0"/>
    </xf>
    <xf numFmtId="0" fontId="10" fillId="8" borderId="18" xfId="1" applyFont="1" applyFill="1" applyBorder="1" applyAlignment="1" applyProtection="1">
      <alignment horizontal="center" vertical="center"/>
      <protection locked="0"/>
    </xf>
    <xf numFmtId="0" fontId="3" fillId="2" borderId="49" xfId="1" applyFont="1" applyFill="1" applyBorder="1" applyAlignment="1" applyProtection="1">
      <alignment horizontal="center" vertical="center"/>
      <protection locked="0"/>
    </xf>
    <xf numFmtId="0" fontId="3" fillId="2" borderId="45" xfId="1" applyFont="1" applyFill="1" applyBorder="1" applyAlignment="1" applyProtection="1">
      <alignment horizontal="center" vertical="center"/>
      <protection locked="0"/>
    </xf>
    <xf numFmtId="0" fontId="3" fillId="2" borderId="50" xfId="1" applyFont="1" applyFill="1" applyBorder="1" applyAlignment="1" applyProtection="1">
      <alignment horizontal="center" vertical="center"/>
      <protection locked="0"/>
    </xf>
    <xf numFmtId="0" fontId="21" fillId="7" borderId="46" xfId="1" applyFont="1" applyFill="1" applyBorder="1" applyAlignment="1" applyProtection="1">
      <alignment horizontal="center" vertical="center"/>
      <protection locked="0"/>
    </xf>
    <xf numFmtId="0" fontId="21" fillId="7" borderId="34" xfId="1" applyFont="1" applyFill="1" applyBorder="1" applyAlignment="1" applyProtection="1">
      <alignment horizontal="center" vertical="center"/>
      <protection locked="0"/>
    </xf>
    <xf numFmtId="0" fontId="21" fillId="7" borderId="51" xfId="1" applyFont="1" applyFill="1" applyBorder="1" applyAlignment="1" applyProtection="1">
      <alignment horizontal="center" vertical="center"/>
      <protection locked="0"/>
    </xf>
    <xf numFmtId="0" fontId="21" fillId="6" borderId="34" xfId="1" applyFont="1" applyFill="1" applyBorder="1" applyAlignment="1" applyProtection="1">
      <alignment horizontal="center" vertical="center"/>
      <protection locked="0"/>
    </xf>
    <xf numFmtId="0" fontId="21" fillId="6" borderId="47" xfId="1" applyFont="1" applyFill="1" applyBorder="1" applyAlignment="1" applyProtection="1">
      <alignment horizontal="center" vertical="center"/>
      <protection locked="0"/>
    </xf>
    <xf numFmtId="0" fontId="21" fillId="7" borderId="72" xfId="1" applyFont="1" applyFill="1" applyBorder="1" applyAlignment="1" applyProtection="1">
      <alignment horizontal="center" vertical="center"/>
      <protection locked="0"/>
    </xf>
    <xf numFmtId="0" fontId="21" fillId="7" borderId="43" xfId="1" applyFont="1" applyFill="1" applyBorder="1" applyAlignment="1" applyProtection="1">
      <alignment horizontal="center" vertical="center"/>
      <protection locked="0"/>
    </xf>
    <xf numFmtId="0" fontId="21" fillId="7" borderId="44" xfId="1" applyFont="1" applyFill="1" applyBorder="1" applyAlignment="1" applyProtection="1">
      <alignment horizontal="center" vertical="center"/>
      <protection locked="0"/>
    </xf>
    <xf numFmtId="0" fontId="21" fillId="6" borderId="42" xfId="1" applyFont="1" applyFill="1" applyBorder="1" applyAlignment="1" applyProtection="1">
      <alignment horizontal="center" vertical="center"/>
      <protection locked="0"/>
    </xf>
    <xf numFmtId="0" fontId="21" fillId="6" borderId="43" xfId="1" applyFont="1" applyFill="1" applyBorder="1" applyAlignment="1" applyProtection="1">
      <alignment horizontal="center" vertical="center"/>
      <protection locked="0"/>
    </xf>
    <xf numFmtId="0" fontId="21" fillId="6" borderId="68" xfId="1" applyFont="1" applyFill="1" applyBorder="1" applyAlignment="1" applyProtection="1">
      <alignment horizontal="center" vertical="center"/>
      <protection locked="0"/>
    </xf>
    <xf numFmtId="0" fontId="5" fillId="2" borderId="79" xfId="1" applyFont="1" applyBorder="1" applyAlignment="1" applyProtection="1">
      <alignment horizontal="center" vertical="center"/>
      <protection locked="0"/>
    </xf>
    <xf numFmtId="0" fontId="5" fillId="2" borderId="80" xfId="1" applyFont="1" applyBorder="1" applyAlignment="1" applyProtection="1">
      <alignment horizontal="center" vertical="center"/>
      <protection locked="0"/>
    </xf>
    <xf numFmtId="0" fontId="5" fillId="2" borderId="81" xfId="1" applyFont="1" applyBorder="1" applyAlignment="1" applyProtection="1">
      <alignment horizontal="center" vertical="center"/>
      <protection locked="0"/>
    </xf>
    <xf numFmtId="0" fontId="5" fillId="2" borderId="82" xfId="1" applyFont="1" applyBorder="1" applyAlignment="1" applyProtection="1">
      <alignment horizontal="center" vertical="center"/>
      <protection locked="0"/>
    </xf>
    <xf numFmtId="0" fontId="5" fillId="2" borderId="83" xfId="1" applyFont="1" applyBorder="1" applyAlignment="1" applyProtection="1">
      <alignment horizontal="center" vertical="center"/>
      <protection locked="0"/>
    </xf>
    <xf numFmtId="179" fontId="10" fillId="2" borderId="84" xfId="1" applyNumberFormat="1" applyFont="1" applyBorder="1" applyAlignment="1" applyProtection="1">
      <alignment horizontal="center" vertical="center"/>
      <protection locked="0"/>
    </xf>
    <xf numFmtId="179" fontId="10" fillId="2" borderId="33" xfId="1" applyNumberFormat="1" applyFont="1" applyBorder="1" applyAlignment="1" applyProtection="1">
      <alignment horizontal="center" vertical="center"/>
      <protection locked="0"/>
    </xf>
    <xf numFmtId="179" fontId="10" fillId="2" borderId="31" xfId="1" applyNumberFormat="1" applyFont="1" applyBorder="1" applyAlignment="1" applyProtection="1">
      <alignment horizontal="center" vertical="center"/>
      <protection locked="0"/>
    </xf>
    <xf numFmtId="178" fontId="10" fillId="2" borderId="85" xfId="1" applyNumberFormat="1" applyFont="1" applyBorder="1" applyAlignment="1" applyProtection="1">
      <alignment horizontal="center" vertical="center"/>
      <protection locked="0"/>
    </xf>
    <xf numFmtId="178" fontId="10" fillId="2" borderId="33" xfId="1" applyNumberFormat="1" applyFont="1" applyBorder="1" applyAlignment="1" applyProtection="1">
      <alignment horizontal="center" vertical="center"/>
      <protection locked="0"/>
    </xf>
    <xf numFmtId="178" fontId="10" fillId="2" borderId="86" xfId="1" applyNumberFormat="1" applyFont="1" applyBorder="1" applyAlignment="1" applyProtection="1">
      <alignment horizontal="center" vertical="center"/>
      <protection locked="0"/>
    </xf>
    <xf numFmtId="176" fontId="10" fillId="2" borderId="85" xfId="1" applyNumberFormat="1" applyFont="1" applyBorder="1" applyAlignment="1" applyProtection="1">
      <alignment horizontal="center" vertical="center"/>
      <protection locked="0"/>
    </xf>
    <xf numFmtId="176" fontId="10" fillId="2" borderId="33" xfId="1" applyNumberFormat="1" applyFont="1" applyBorder="1" applyAlignment="1" applyProtection="1">
      <alignment horizontal="center" vertical="center"/>
      <protection locked="0"/>
    </xf>
    <xf numFmtId="176" fontId="10" fillId="2" borderId="86" xfId="1" applyNumberFormat="1" applyFont="1" applyBorder="1" applyAlignment="1" applyProtection="1">
      <alignment horizontal="center" vertical="center"/>
      <protection locked="0"/>
    </xf>
    <xf numFmtId="0" fontId="22" fillId="7" borderId="46" xfId="1" applyFont="1" applyFill="1" applyBorder="1" applyAlignment="1" applyProtection="1">
      <alignment horizontal="center" vertical="center"/>
      <protection locked="0"/>
    </xf>
    <xf numFmtId="0" fontId="22" fillId="7" borderId="34" xfId="1" applyFont="1" applyFill="1" applyBorder="1" applyAlignment="1" applyProtection="1">
      <alignment horizontal="center" vertical="center"/>
      <protection locked="0"/>
    </xf>
    <xf numFmtId="0" fontId="22" fillId="7" borderId="47" xfId="1" applyFont="1" applyFill="1" applyBorder="1" applyAlignment="1" applyProtection="1">
      <alignment horizontal="center" vertical="center"/>
      <protection locked="0"/>
    </xf>
    <xf numFmtId="0" fontId="22" fillId="6" borderId="46" xfId="1" applyFont="1" applyFill="1" applyBorder="1" applyAlignment="1" applyProtection="1">
      <alignment horizontal="center" vertical="center"/>
      <protection locked="0"/>
    </xf>
    <xf numFmtId="0" fontId="22" fillId="6" borderId="34" xfId="1" applyFont="1" applyFill="1" applyBorder="1" applyAlignment="1" applyProtection="1">
      <alignment horizontal="center" vertical="center"/>
      <protection locked="0"/>
    </xf>
    <xf numFmtId="0" fontId="22" fillId="6" borderId="47" xfId="1" applyFont="1" applyFill="1" applyBorder="1" applyAlignment="1" applyProtection="1">
      <alignment horizontal="center" vertical="center"/>
      <protection locked="0"/>
    </xf>
    <xf numFmtId="0" fontId="19" fillId="11" borderId="5" xfId="1" applyFont="1" applyFill="1" applyBorder="1" applyAlignment="1" applyProtection="1">
      <alignment horizontal="center" vertical="center"/>
      <protection locked="0"/>
    </xf>
    <xf numFmtId="0" fontId="19" fillId="11" borderId="6" xfId="1" applyFont="1" applyFill="1" applyBorder="1" applyAlignment="1" applyProtection="1">
      <alignment horizontal="center" vertical="center"/>
      <protection locked="0"/>
    </xf>
    <xf numFmtId="0" fontId="19" fillId="11" borderId="7" xfId="1" applyFont="1" applyFill="1" applyBorder="1" applyAlignment="1" applyProtection="1">
      <alignment horizontal="center" vertical="center"/>
      <protection locked="0"/>
    </xf>
    <xf numFmtId="0" fontId="6" fillId="5" borderId="28" xfId="1" applyFont="1" applyFill="1" applyBorder="1" applyAlignment="1" applyProtection="1">
      <alignment horizontal="center" vertical="center"/>
      <protection locked="0"/>
    </xf>
    <xf numFmtId="0" fontId="6" fillId="5" borderId="2" xfId="1" applyFont="1" applyFill="1" applyBorder="1" applyAlignment="1" applyProtection="1">
      <alignment horizontal="center" vertical="center"/>
      <protection locked="0"/>
    </xf>
    <xf numFmtId="0" fontId="6" fillId="4" borderId="28" xfId="1" applyFont="1" applyFill="1" applyBorder="1" applyAlignment="1" applyProtection="1">
      <alignment horizontal="center" vertical="center"/>
      <protection locked="0"/>
    </xf>
    <xf numFmtId="0" fontId="6" fillId="4" borderId="2" xfId="1" applyFont="1" applyFill="1" applyBorder="1" applyAlignment="1" applyProtection="1">
      <alignment horizontal="center" vertical="center"/>
      <protection locked="0"/>
    </xf>
    <xf numFmtId="0" fontId="6" fillId="5" borderId="46" xfId="1" applyFont="1" applyFill="1" applyBorder="1" applyAlignment="1" applyProtection="1">
      <alignment horizontal="center" vertical="center"/>
      <protection locked="0"/>
    </xf>
    <xf numFmtId="0" fontId="6" fillId="5" borderId="34" xfId="1" applyFont="1" applyFill="1" applyBorder="1" applyAlignment="1" applyProtection="1">
      <alignment horizontal="center" vertical="center"/>
      <protection locked="0"/>
    </xf>
    <xf numFmtId="0" fontId="6" fillId="5" borderId="47" xfId="1" applyFont="1" applyFill="1" applyBorder="1" applyAlignment="1" applyProtection="1">
      <alignment horizontal="center" vertical="center"/>
      <protection locked="0"/>
    </xf>
    <xf numFmtId="0" fontId="6" fillId="4" borderId="34" xfId="1" applyFont="1" applyFill="1" applyBorder="1" applyAlignment="1" applyProtection="1">
      <alignment horizontal="center" vertical="center"/>
      <protection locked="0"/>
    </xf>
    <xf numFmtId="0" fontId="6" fillId="4" borderId="47" xfId="1" applyFont="1" applyFill="1" applyBorder="1" applyAlignment="1" applyProtection="1">
      <alignment horizontal="center" vertical="center"/>
      <protection locked="0"/>
    </xf>
    <xf numFmtId="0" fontId="2" fillId="2" borderId="102" xfId="1" applyFont="1" applyBorder="1" applyAlignment="1" applyProtection="1">
      <alignment horizontal="center" vertical="center"/>
      <protection locked="0"/>
    </xf>
    <xf numFmtId="0" fontId="2" fillId="2" borderId="62" xfId="1" applyFont="1" applyBorder="1" applyAlignment="1" applyProtection="1">
      <alignment horizontal="center" vertical="center"/>
      <protection locked="0"/>
    </xf>
    <xf numFmtId="0" fontId="2" fillId="2" borderId="1" xfId="1" applyFont="1" applyBorder="1" applyAlignment="1" applyProtection="1">
      <alignment horizontal="center" vertical="center"/>
      <protection locked="0"/>
    </xf>
    <xf numFmtId="0" fontId="2" fillId="2" borderId="101" xfId="1" applyFont="1" applyBorder="1" applyAlignment="1" applyProtection="1">
      <alignment horizontal="center" vertical="center"/>
      <protection locked="0"/>
    </xf>
    <xf numFmtId="0" fontId="2" fillId="2" borderId="100" xfId="1" applyFont="1" applyBorder="1" applyAlignment="1" applyProtection="1">
      <alignment horizontal="center" vertical="center"/>
      <protection locked="0"/>
    </xf>
    <xf numFmtId="0" fontId="2" fillId="2" borderId="61" xfId="1" applyFont="1" applyBorder="1" applyAlignment="1" applyProtection="1">
      <alignment horizontal="center" vertical="center"/>
      <protection locked="0"/>
    </xf>
    <xf numFmtId="0" fontId="6" fillId="5" borderId="20" xfId="1" applyFont="1" applyFill="1" applyBorder="1" applyAlignment="1" applyProtection="1">
      <alignment horizontal="center" vertical="center"/>
      <protection locked="0"/>
    </xf>
    <xf numFmtId="0" fontId="6" fillId="5" borderId="26" xfId="1" applyFont="1" applyFill="1" applyBorder="1" applyAlignment="1" applyProtection="1">
      <alignment horizontal="center" vertical="center"/>
      <protection locked="0"/>
    </xf>
    <xf numFmtId="0" fontId="6" fillId="4" borderId="20" xfId="1" applyFont="1" applyFill="1" applyBorder="1" applyAlignment="1" applyProtection="1">
      <alignment horizontal="center" vertical="center"/>
      <protection locked="0"/>
    </xf>
    <xf numFmtId="0" fontId="6" fillId="4" borderId="26" xfId="1" applyFont="1" applyFill="1" applyBorder="1" applyAlignment="1" applyProtection="1">
      <alignment horizontal="center" vertical="center"/>
      <protection locked="0"/>
    </xf>
    <xf numFmtId="0" fontId="4" fillId="12" borderId="5" xfId="1" applyFont="1" applyFill="1" applyBorder="1" applyAlignment="1" applyProtection="1">
      <alignment horizontal="center" vertical="center"/>
      <protection locked="0"/>
    </xf>
    <xf numFmtId="0" fontId="4" fillId="12" borderId="6" xfId="1" applyFont="1" applyFill="1" applyBorder="1" applyAlignment="1" applyProtection="1">
      <alignment horizontal="center" vertical="center"/>
      <protection locked="0"/>
    </xf>
    <xf numFmtId="0" fontId="4" fillId="12" borderId="7" xfId="1" applyFont="1" applyFill="1" applyBorder="1" applyAlignment="1" applyProtection="1">
      <alignment horizontal="center" vertical="center"/>
      <protection locked="0"/>
    </xf>
    <xf numFmtId="0" fontId="3" fillId="8" borderId="49" xfId="1" applyFont="1" applyFill="1" applyBorder="1" applyAlignment="1" applyProtection="1">
      <alignment horizontal="center" vertical="center"/>
      <protection locked="0"/>
    </xf>
    <xf numFmtId="0" fontId="3" fillId="8" borderId="45" xfId="1" applyFont="1" applyFill="1" applyBorder="1" applyAlignment="1" applyProtection="1">
      <alignment horizontal="center" vertical="center"/>
      <protection locked="0"/>
    </xf>
    <xf numFmtId="0" fontId="3" fillId="8" borderId="50" xfId="1" applyFont="1" applyFill="1" applyBorder="1" applyAlignment="1" applyProtection="1">
      <alignment horizontal="center" vertical="center"/>
      <protection locked="0"/>
    </xf>
    <xf numFmtId="0" fontId="22" fillId="7" borderId="67" xfId="1" applyFont="1" applyFill="1" applyBorder="1" applyAlignment="1" applyProtection="1">
      <alignment horizontal="center" vertical="center"/>
      <protection locked="0"/>
    </xf>
    <xf numFmtId="0" fontId="22" fillId="6" borderId="67" xfId="1" applyFont="1" applyFill="1" applyBorder="1" applyAlignment="1" applyProtection="1">
      <alignment horizontal="center" vertical="center"/>
      <protection locked="0"/>
    </xf>
    <xf numFmtId="0" fontId="22" fillId="6" borderId="104" xfId="1" applyFont="1" applyFill="1" applyBorder="1" applyAlignment="1" applyProtection="1">
      <alignment horizontal="center" vertical="center"/>
      <protection locked="0"/>
    </xf>
    <xf numFmtId="0" fontId="0" fillId="0" borderId="87" xfId="0" applyBorder="1" applyAlignment="1">
      <alignment horizontal="left" vertical="center"/>
    </xf>
    <xf numFmtId="0" fontId="0" fillId="0" borderId="94" xfId="0" applyBorder="1" applyAlignment="1">
      <alignment horizontal="left" vertical="center"/>
    </xf>
    <xf numFmtId="0" fontId="0" fillId="0" borderId="96" xfId="0" applyBorder="1" applyAlignment="1">
      <alignment horizontal="left" vertical="center"/>
    </xf>
    <xf numFmtId="0" fontId="0" fillId="0" borderId="97" xfId="0" applyBorder="1" applyAlignment="1">
      <alignment horizontal="left" vertical="center"/>
    </xf>
    <xf numFmtId="0" fontId="24" fillId="3" borderId="89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0" fillId="0" borderId="91" xfId="0" applyBorder="1" applyAlignment="1">
      <alignment horizontal="left" vertical="center"/>
    </xf>
    <xf numFmtId="0" fontId="0" fillId="0" borderId="92" xfId="0" applyBorder="1" applyAlignment="1">
      <alignment horizontal="left" vertical="center"/>
    </xf>
  </cellXfs>
  <cellStyles count="2">
    <cellStyle name="표준" xfId="0" builtinId="0"/>
    <cellStyle name="표준 2" xfId="1"/>
  </cellStyles>
  <dxfs count="216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9" defaultPivotStyle="PivotStyleLight16"/>
  <colors>
    <mruColors>
      <color rgb="FFFF3300"/>
      <color rgb="FFFF3399"/>
      <color rgb="FFFFCCCC"/>
      <color rgb="FFFF9966"/>
      <color rgb="FFFFFF99"/>
      <color rgb="FFFFFF66"/>
      <color rgb="FFFFFFCC"/>
      <color rgb="FFFFFF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cat>
            <c:strRef>
              <c:f>'Throwing analysis'!$A$5:$H$5</c:f>
              <c:strCache>
                <c:ptCount val="8"/>
                <c:pt idx="0">
                  <c:v>AS</c:v>
                </c:pt>
                <c:pt idx="1">
                  <c:v>BS</c:v>
                </c:pt>
                <c:pt idx="2">
                  <c:v>PS</c:v>
                </c:pt>
                <c:pt idx="3">
                  <c:v>RS</c:v>
                </c:pt>
                <c:pt idx="4">
                  <c:v>KO</c:v>
                </c:pt>
                <c:pt idx="5">
                  <c:v>LS</c:v>
                </c:pt>
                <c:pt idx="6">
                  <c:v>RU</c:v>
                </c:pt>
                <c:pt idx="7">
                  <c:v>SS</c:v>
                </c:pt>
              </c:strCache>
            </c:strRef>
          </c:cat>
          <c:val>
            <c:numRef>
              <c:f>'Throwing analysis'!$A$6:$H$6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  <a:round/>
        </a:ln>
      </c:spPr>
    </c:plotArea>
    <c:legend>
      <c:legendPos val="r"/>
      <c:overlay val="0"/>
      <c:spPr>
        <a:noFill/>
        <a:ln>
          <a:noFill/>
          <a:round/>
        </a:ln>
      </c:spPr>
      <c:txPr>
        <a:bodyPr rot="0" vert="horz" anchor="t" anchorCtr="1"/>
        <a:lstStyle/>
        <a:p>
          <a:pPr>
            <a:defRPr sz="1100" b="0" i="0" u="none" baseline="0">
              <a:solidFill>
                <a:srgbClr val="000000"/>
              </a:solidFill>
              <a:latin typeface="Calibri"/>
              <a:ea typeface="Calibri"/>
            </a:defRPr>
          </a:pPr>
          <a:endParaRPr lang="ko-KR"/>
        </a:p>
      </c:txPr>
    </c:legend>
    <c:plotVisOnly val="1"/>
    <c:dispBlanksAs val="zero"/>
    <c:showDLblsOverMax val="0"/>
  </c:chart>
  <c:txPr>
    <a:bodyPr/>
    <a:lstStyle/>
    <a:p>
      <a:pPr>
        <a:defRPr sz="1100" b="0" i="0" u="none" baseline="0">
          <a:solidFill>
            <a:srgbClr val="000000"/>
          </a:solidFill>
          <a:latin typeface="Calibri"/>
          <a:ea typeface="Calibri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cat>
            <c:strRef>
              <c:f>'Throwing analysis'!$J$5:$Q$5</c:f>
              <c:strCache>
                <c:ptCount val="8"/>
                <c:pt idx="0">
                  <c:v>AS</c:v>
                </c:pt>
                <c:pt idx="1">
                  <c:v>BS</c:v>
                </c:pt>
                <c:pt idx="2">
                  <c:v>PS</c:v>
                </c:pt>
                <c:pt idx="3">
                  <c:v>RS</c:v>
                </c:pt>
                <c:pt idx="4">
                  <c:v>KO</c:v>
                </c:pt>
                <c:pt idx="5">
                  <c:v>LS</c:v>
                </c:pt>
                <c:pt idx="6">
                  <c:v>RU</c:v>
                </c:pt>
                <c:pt idx="7">
                  <c:v>SS</c:v>
                </c:pt>
              </c:strCache>
            </c:strRef>
          </c:cat>
          <c:val>
            <c:numRef>
              <c:f>'Throwing analysis'!$J$6:$Q$6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  <a:round/>
        </a:ln>
      </c:spPr>
    </c:plotArea>
    <c:legend>
      <c:legendPos val="r"/>
      <c:overlay val="0"/>
      <c:spPr>
        <a:noFill/>
        <a:ln>
          <a:noFill/>
          <a:round/>
        </a:ln>
      </c:spPr>
      <c:txPr>
        <a:bodyPr rot="0" vert="horz" anchor="t" anchorCtr="1"/>
        <a:lstStyle/>
        <a:p>
          <a:pPr>
            <a:defRPr sz="1100" b="0" i="0" u="none" baseline="0">
              <a:solidFill>
                <a:srgbClr val="000000"/>
              </a:solidFill>
              <a:latin typeface="Calibri"/>
              <a:ea typeface="Calibri"/>
            </a:defRPr>
          </a:pPr>
          <a:endParaRPr lang="ko-KR"/>
        </a:p>
      </c:txPr>
    </c:legend>
    <c:plotVisOnly val="1"/>
    <c:dispBlanksAs val="zero"/>
    <c:showDLblsOverMax val="0"/>
  </c:chart>
  <c:txPr>
    <a:bodyPr/>
    <a:lstStyle/>
    <a:p>
      <a:pPr>
        <a:defRPr sz="1100" b="0" i="0" u="none" baseline="0">
          <a:solidFill>
            <a:srgbClr val="000000"/>
          </a:solidFill>
          <a:latin typeface="Calibri"/>
          <a:ea typeface="Calibri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7382293448907"/>
          <c:y val="3.5402278679192753E-2"/>
          <c:w val="0.8406261770655109"/>
          <c:h val="0.873304862950064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cat>
            <c:strRef>
              <c:f>'Throwing analysis'!$A$27:$H$27</c:f>
              <c:strCache>
                <c:ptCount val="8"/>
                <c:pt idx="0">
                  <c:v>AS</c:v>
                </c:pt>
                <c:pt idx="1">
                  <c:v>BS</c:v>
                </c:pt>
                <c:pt idx="2">
                  <c:v>PS</c:v>
                </c:pt>
                <c:pt idx="3">
                  <c:v>RS</c:v>
                </c:pt>
                <c:pt idx="4">
                  <c:v>KO</c:v>
                </c:pt>
                <c:pt idx="5">
                  <c:v>LS</c:v>
                </c:pt>
                <c:pt idx="6">
                  <c:v>RU</c:v>
                </c:pt>
                <c:pt idx="7">
                  <c:v>SS</c:v>
                </c:pt>
              </c:strCache>
            </c:strRef>
          </c:cat>
          <c:val>
            <c:numRef>
              <c:f>'Throwing analysis'!$A$28:$H$28</c:f>
              <c:numCache>
                <c:formatCode>0.0_);[Red]\(0.0\)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418560"/>
        <c:axId val="202993024"/>
      </c:barChart>
      <c:catAx>
        <c:axId val="2284185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635" cap="flat">
            <a:solidFill>
              <a:srgbClr val="808080"/>
            </a:solidFill>
            <a:round/>
          </a:ln>
        </c:spPr>
        <c:txPr>
          <a:bodyPr/>
          <a:lstStyle/>
          <a:p>
            <a:pPr>
              <a:defRPr sz="1100" b="0" i="0" u="none" baseline="0">
                <a:solidFill>
                  <a:srgbClr val="000000"/>
                </a:solidFill>
                <a:latin typeface="Calibri"/>
                <a:ea typeface="Calibri"/>
              </a:defRPr>
            </a:pPr>
            <a:endParaRPr lang="ko-KR"/>
          </a:p>
        </c:txPr>
        <c:crossAx val="202993024"/>
        <c:crosses val="autoZero"/>
        <c:auto val="1"/>
        <c:lblAlgn val="ctr"/>
        <c:lblOffset val="100"/>
        <c:noMultiLvlLbl val="0"/>
      </c:catAx>
      <c:valAx>
        <c:axId val="202993024"/>
        <c:scaling>
          <c:orientation val="minMax"/>
          <c:max val="100"/>
        </c:scaling>
        <c:delete val="0"/>
        <c:axPos val="l"/>
        <c:majorGridlines>
          <c:spPr>
            <a:ln w="635" cap="flat">
              <a:solidFill>
                <a:srgbClr val="808080"/>
              </a:solidFill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noFill/>
          <a:ln w="635" cap="flat">
            <a:solidFill>
              <a:srgbClr val="808080"/>
            </a:solidFill>
            <a:round/>
          </a:ln>
        </c:spPr>
        <c:txPr>
          <a:bodyPr/>
          <a:lstStyle/>
          <a:p>
            <a:pPr>
              <a:defRPr sz="1100" b="0" i="0" u="none" baseline="0">
                <a:solidFill>
                  <a:srgbClr val="000000"/>
                </a:solidFill>
                <a:latin typeface="Calibri"/>
                <a:ea typeface="Calibri"/>
              </a:defRPr>
            </a:pPr>
            <a:endParaRPr lang="ko-KR"/>
          </a:p>
        </c:txPr>
        <c:crossAx val="2284185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  <c:showDLblsOverMax val="0"/>
  </c:chart>
  <c:txPr>
    <a:bodyPr/>
    <a:lstStyle/>
    <a:p>
      <a:pPr>
        <a:defRPr sz="1100" b="0" i="0" u="none" baseline="0">
          <a:solidFill>
            <a:srgbClr val="000000"/>
          </a:solidFill>
          <a:latin typeface="Calibri"/>
          <a:ea typeface="Calibri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'Throwing analysis'!$J$27:$Q$27</c:f>
              <c:strCache>
                <c:ptCount val="8"/>
                <c:pt idx="0">
                  <c:v>AS</c:v>
                </c:pt>
                <c:pt idx="1">
                  <c:v>BS</c:v>
                </c:pt>
                <c:pt idx="2">
                  <c:v>PS</c:v>
                </c:pt>
                <c:pt idx="3">
                  <c:v>RS</c:v>
                </c:pt>
                <c:pt idx="4">
                  <c:v>KO</c:v>
                </c:pt>
                <c:pt idx="5">
                  <c:v>LS</c:v>
                </c:pt>
                <c:pt idx="6">
                  <c:v>RU</c:v>
                </c:pt>
                <c:pt idx="7">
                  <c:v>SS</c:v>
                </c:pt>
              </c:strCache>
            </c:strRef>
          </c:cat>
          <c:val>
            <c:numRef>
              <c:f>'Throwing analysis'!$J$28:$Q$28</c:f>
              <c:numCache>
                <c:formatCode>0.0_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419072"/>
        <c:axId val="202994752"/>
      </c:barChart>
      <c:catAx>
        <c:axId val="22841907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635" cap="flat">
            <a:solidFill>
              <a:srgbClr val="808080"/>
            </a:solidFill>
            <a:round/>
          </a:ln>
        </c:spPr>
        <c:txPr>
          <a:bodyPr/>
          <a:lstStyle/>
          <a:p>
            <a:pPr>
              <a:defRPr sz="1100" b="0" i="0" u="none" baseline="0">
                <a:solidFill>
                  <a:srgbClr val="000000"/>
                </a:solidFill>
                <a:latin typeface="Calibri"/>
                <a:ea typeface="Calibri"/>
              </a:defRPr>
            </a:pPr>
            <a:endParaRPr lang="ko-KR"/>
          </a:p>
        </c:txPr>
        <c:crossAx val="202994752"/>
        <c:crosses val="autoZero"/>
        <c:auto val="1"/>
        <c:lblAlgn val="ctr"/>
        <c:lblOffset val="100"/>
        <c:noMultiLvlLbl val="0"/>
      </c:catAx>
      <c:valAx>
        <c:axId val="202994752"/>
        <c:scaling>
          <c:orientation val="minMax"/>
          <c:max val="100"/>
          <c:min val="0"/>
        </c:scaling>
        <c:delete val="0"/>
        <c:axPos val="l"/>
        <c:majorGridlines>
          <c:spPr>
            <a:ln w="635" cap="flat">
              <a:solidFill>
                <a:srgbClr val="808080"/>
              </a:solidFill>
              <a:round/>
            </a:ln>
          </c:spPr>
        </c:majorGridlines>
        <c:numFmt formatCode="0.0_ " sourceLinked="1"/>
        <c:majorTickMark val="out"/>
        <c:minorTickMark val="none"/>
        <c:tickLblPos val="nextTo"/>
        <c:spPr>
          <a:noFill/>
          <a:ln w="635" cap="flat">
            <a:solidFill>
              <a:srgbClr val="808080"/>
            </a:solidFill>
            <a:round/>
          </a:ln>
        </c:spPr>
        <c:txPr>
          <a:bodyPr/>
          <a:lstStyle/>
          <a:p>
            <a:pPr>
              <a:defRPr sz="1100" b="0" i="0" u="none" baseline="0">
                <a:solidFill>
                  <a:srgbClr val="000000"/>
                </a:solidFill>
                <a:latin typeface="Calibri"/>
                <a:ea typeface="Calibri"/>
              </a:defRPr>
            </a:pPr>
            <a:endParaRPr lang="ko-KR"/>
          </a:p>
        </c:txPr>
        <c:crossAx val="228419072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  <c:showDLblsOverMax val="0"/>
  </c:chart>
  <c:txPr>
    <a:bodyPr/>
    <a:lstStyle/>
    <a:p>
      <a:pPr>
        <a:defRPr sz="1100" b="0" i="0" u="none" baseline="0">
          <a:solidFill>
            <a:srgbClr val="000000"/>
          </a:solidFill>
          <a:latin typeface="Calibri"/>
          <a:ea typeface="Calibri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7</xdr:col>
      <xdr:colOff>552450</xdr:colOff>
      <xdr:row>23</xdr:row>
      <xdr:rowOff>408305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7</xdr:row>
      <xdr:rowOff>3175</xdr:rowOff>
    </xdr:from>
    <xdr:to>
      <xdr:col>16</xdr:col>
      <xdr:colOff>565150</xdr:colOff>
      <xdr:row>23</xdr:row>
      <xdr:rowOff>439420</xdr:rowOff>
    </xdr:to>
    <xdr:graphicFrame macro="">
      <xdr:nvGraphicFramePr>
        <xdr:cNvPr id="3" name="차트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29</xdr:row>
      <xdr:rowOff>25400</xdr:rowOff>
    </xdr:from>
    <xdr:to>
      <xdr:col>8</xdr:col>
      <xdr:colOff>17145</xdr:colOff>
      <xdr:row>49</xdr:row>
      <xdr:rowOff>0</xdr:rowOff>
    </xdr:to>
    <xdr:graphicFrame macro="">
      <xdr:nvGraphicFramePr>
        <xdr:cNvPr id="4" name="차트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7620</xdr:colOff>
      <xdr:row>29</xdr:row>
      <xdr:rowOff>29209</xdr:rowOff>
    </xdr:from>
    <xdr:to>
      <xdr:col>16</xdr:col>
      <xdr:colOff>523874</xdr:colOff>
      <xdr:row>49</xdr:row>
      <xdr:rowOff>0</xdr:rowOff>
    </xdr:to>
    <xdr:graphicFrame macro="">
      <xdr:nvGraphicFramePr>
        <xdr:cNvPr id="5" name="차트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642938</xdr:colOff>
      <xdr:row>12</xdr:row>
      <xdr:rowOff>23813</xdr:rowOff>
    </xdr:from>
    <xdr:to>
      <xdr:col>4</xdr:col>
      <xdr:colOff>166688</xdr:colOff>
      <xdr:row>38</xdr:row>
      <xdr:rowOff>180975</xdr:rowOff>
    </xdr:to>
    <xdr:pic>
      <xdr:nvPicPr>
        <xdr:cNvPr id="2" name="내용 개체 틀 7"/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1" y="3563938"/>
          <a:ext cx="2540000" cy="491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topLeftCell="A21" zoomScale="71" zoomScaleNormal="71" workbookViewId="0">
      <selection activeCell="A39" sqref="A39:XFD39"/>
    </sheetView>
  </sheetViews>
  <sheetFormatPr defaultRowHeight="14.25" x14ac:dyDescent="0.2"/>
  <cols>
    <col min="1" max="7" width="9" style="1"/>
    <col min="8" max="8" width="1.25" style="1" customWidth="1"/>
    <col min="9" max="13" width="9" style="1"/>
    <col min="14" max="14" width="11.375" style="1" customWidth="1"/>
    <col min="15" max="16384" width="9" style="1"/>
  </cols>
  <sheetData>
    <row r="1" spans="1:15" ht="70.5" customHeight="1" thickTop="1" thickBot="1" x14ac:dyDescent="0.25">
      <c r="A1" s="162" t="s">
        <v>68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4"/>
    </row>
    <row r="2" spans="1:15" ht="20.25" customHeight="1" thickTop="1" x14ac:dyDescent="0.2">
      <c r="M2" s="53" t="s">
        <v>0</v>
      </c>
      <c r="N2" s="52" t="s">
        <v>0</v>
      </c>
    </row>
    <row r="3" spans="1:15" ht="33" customHeight="1" thickBot="1" x14ac:dyDescent="0.25">
      <c r="A3" s="165" t="s">
        <v>67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50"/>
      <c r="M3" s="51" t="s">
        <v>66</v>
      </c>
      <c r="N3" s="50"/>
      <c r="O3" s="50"/>
    </row>
    <row r="4" spans="1:15" ht="36.75" customHeight="1" thickBot="1" x14ac:dyDescent="0.25">
      <c r="A4" s="49"/>
      <c r="B4" s="49"/>
      <c r="C4" s="49"/>
      <c r="D4" s="105" t="s">
        <v>81</v>
      </c>
      <c r="E4" s="166"/>
      <c r="F4" s="166"/>
      <c r="G4" s="106" t="s">
        <v>82</v>
      </c>
      <c r="H4" s="166"/>
      <c r="I4" s="166"/>
      <c r="J4" s="166"/>
      <c r="K4" s="107" t="s">
        <v>83</v>
      </c>
      <c r="L4" s="167"/>
      <c r="M4" s="167"/>
      <c r="N4" s="48"/>
      <c r="O4" s="48"/>
    </row>
    <row r="5" spans="1:15" ht="14.25" customHeight="1" thickBo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8"/>
      <c r="M5" s="48"/>
      <c r="N5" s="48"/>
      <c r="O5" s="48"/>
    </row>
    <row r="6" spans="1:15" ht="33" customHeight="1" thickTop="1" thickBot="1" x14ac:dyDescent="0.25">
      <c r="A6" s="168"/>
      <c r="B6" s="169"/>
      <c r="C6" s="168" t="s">
        <v>84</v>
      </c>
      <c r="D6" s="169"/>
      <c r="E6" s="170" t="s">
        <v>63</v>
      </c>
      <c r="F6" s="169"/>
      <c r="G6" s="170" t="s">
        <v>62</v>
      </c>
      <c r="H6" s="168"/>
      <c r="I6" s="169"/>
      <c r="J6" s="170" t="s">
        <v>61</v>
      </c>
      <c r="K6" s="169"/>
      <c r="L6" s="170" t="s">
        <v>65</v>
      </c>
      <c r="M6" s="171"/>
      <c r="N6" s="168" t="s">
        <v>1</v>
      </c>
      <c r="O6" s="172"/>
    </row>
    <row r="7" spans="1:15" ht="33" customHeight="1" thickTop="1" x14ac:dyDescent="0.2">
      <c r="A7" s="152" t="s">
        <v>2</v>
      </c>
      <c r="B7" s="153"/>
      <c r="C7" s="131">
        <f>B25</f>
        <v>0</v>
      </c>
      <c r="D7" s="154"/>
      <c r="E7" s="155">
        <f>J25</f>
        <v>0</v>
      </c>
      <c r="F7" s="154"/>
      <c r="G7" s="155">
        <f>B45</f>
        <v>0</v>
      </c>
      <c r="H7" s="131"/>
      <c r="I7" s="154"/>
      <c r="J7" s="155">
        <f>J45</f>
        <v>0</v>
      </c>
      <c r="K7" s="154"/>
      <c r="L7" s="155">
        <f>Tiebreak!B19</f>
        <v>0</v>
      </c>
      <c r="M7" s="132"/>
      <c r="N7" s="131">
        <f>SUM(C7:J7)</f>
        <v>0</v>
      </c>
      <c r="O7" s="156"/>
    </row>
    <row r="8" spans="1:15" ht="33" customHeight="1" thickBot="1" x14ac:dyDescent="0.25">
      <c r="A8" s="147" t="s">
        <v>3</v>
      </c>
      <c r="B8" s="148"/>
      <c r="C8" s="145">
        <f>E25</f>
        <v>0</v>
      </c>
      <c r="D8" s="149"/>
      <c r="E8" s="150">
        <f>M25</f>
        <v>0</v>
      </c>
      <c r="F8" s="149"/>
      <c r="G8" s="150">
        <f>E45</f>
        <v>0</v>
      </c>
      <c r="H8" s="145"/>
      <c r="I8" s="149"/>
      <c r="J8" s="150">
        <f>M45</f>
        <v>0</v>
      </c>
      <c r="K8" s="149"/>
      <c r="L8" s="150">
        <f>Tiebreak!E19</f>
        <v>0</v>
      </c>
      <c r="M8" s="151"/>
      <c r="N8" s="145">
        <f>SUM(C8:J8)</f>
        <v>0</v>
      </c>
      <c r="O8" s="146"/>
    </row>
    <row r="9" spans="1:15" ht="22.5" customHeight="1" thickTop="1" thickBot="1" x14ac:dyDescent="0.25"/>
    <row r="10" spans="1:15" ht="27" customHeight="1" thickTop="1" thickBot="1" x14ac:dyDescent="0.25">
      <c r="A10" s="135" t="s">
        <v>64</v>
      </c>
      <c r="B10" s="136"/>
      <c r="C10" s="136"/>
      <c r="D10" s="136"/>
      <c r="E10" s="136"/>
      <c r="F10" s="136"/>
      <c r="G10" s="137"/>
      <c r="H10" s="47"/>
      <c r="I10" s="135" t="s">
        <v>63</v>
      </c>
      <c r="J10" s="136"/>
      <c r="K10" s="136"/>
      <c r="L10" s="136"/>
      <c r="M10" s="136"/>
      <c r="N10" s="136"/>
      <c r="O10" s="137"/>
    </row>
    <row r="11" spans="1:15" ht="27" customHeight="1" thickBot="1" x14ac:dyDescent="0.25">
      <c r="A11" s="42"/>
      <c r="B11" s="138" t="s">
        <v>4</v>
      </c>
      <c r="C11" s="139"/>
      <c r="D11" s="139"/>
      <c r="E11" s="140" t="s">
        <v>3</v>
      </c>
      <c r="F11" s="141"/>
      <c r="G11" s="142"/>
      <c r="H11" s="46"/>
      <c r="I11" s="42"/>
      <c r="J11" s="138" t="s">
        <v>4</v>
      </c>
      <c r="K11" s="139"/>
      <c r="L11" s="139"/>
      <c r="M11" s="140" t="s">
        <v>3</v>
      </c>
      <c r="N11" s="141"/>
      <c r="O11" s="142"/>
    </row>
    <row r="12" spans="1:15" ht="22.5" customHeight="1" x14ac:dyDescent="0.2">
      <c r="A12" s="44" t="s">
        <v>5</v>
      </c>
      <c r="B12" s="157"/>
      <c r="C12" s="157"/>
      <c r="D12" s="158"/>
      <c r="E12" s="159"/>
      <c r="F12" s="159"/>
      <c r="G12" s="160"/>
      <c r="H12" s="45"/>
      <c r="I12" s="44" t="s">
        <v>5</v>
      </c>
      <c r="J12" s="157"/>
      <c r="K12" s="157"/>
      <c r="L12" s="158"/>
      <c r="M12" s="161"/>
      <c r="N12" s="159"/>
      <c r="O12" s="160"/>
    </row>
    <row r="13" spans="1:15" ht="22.5" customHeight="1" x14ac:dyDescent="0.2">
      <c r="A13" s="40">
        <v>1</v>
      </c>
      <c r="B13" s="122"/>
      <c r="C13" s="123"/>
      <c r="D13" s="37"/>
      <c r="E13" s="124"/>
      <c r="F13" s="125"/>
      <c r="G13" s="36"/>
      <c r="H13" s="43"/>
      <c r="I13" s="40">
        <v>1</v>
      </c>
      <c r="J13" s="122"/>
      <c r="K13" s="123"/>
      <c r="L13" s="37"/>
      <c r="M13" s="124"/>
      <c r="N13" s="125"/>
      <c r="O13" s="36"/>
    </row>
    <row r="14" spans="1:15" ht="22.5" customHeight="1" x14ac:dyDescent="0.2">
      <c r="A14" s="40">
        <v>2</v>
      </c>
      <c r="B14" s="122"/>
      <c r="C14" s="123"/>
      <c r="D14" s="37"/>
      <c r="E14" s="124"/>
      <c r="F14" s="125"/>
      <c r="G14" s="36"/>
      <c r="H14" s="43"/>
      <c r="I14" s="40">
        <v>2</v>
      </c>
      <c r="J14" s="122"/>
      <c r="K14" s="123"/>
      <c r="L14" s="37"/>
      <c r="M14" s="124"/>
      <c r="N14" s="125"/>
      <c r="O14" s="36"/>
    </row>
    <row r="15" spans="1:15" ht="22.5" customHeight="1" x14ac:dyDescent="0.2">
      <c r="A15" s="40">
        <v>3</v>
      </c>
      <c r="B15" s="122"/>
      <c r="C15" s="123"/>
      <c r="D15" s="37"/>
      <c r="E15" s="124"/>
      <c r="F15" s="125"/>
      <c r="G15" s="36"/>
      <c r="H15" s="43"/>
      <c r="I15" s="40">
        <v>3</v>
      </c>
      <c r="J15" s="122"/>
      <c r="K15" s="123"/>
      <c r="L15" s="37"/>
      <c r="M15" s="124"/>
      <c r="N15" s="125"/>
      <c r="O15" s="36"/>
    </row>
    <row r="16" spans="1:15" ht="22.5" customHeight="1" x14ac:dyDescent="0.2">
      <c r="A16" s="40">
        <v>4</v>
      </c>
      <c r="B16" s="122"/>
      <c r="C16" s="123"/>
      <c r="D16" s="37"/>
      <c r="E16" s="124"/>
      <c r="F16" s="125"/>
      <c r="G16" s="36"/>
      <c r="H16" s="43"/>
      <c r="I16" s="40">
        <v>4</v>
      </c>
      <c r="J16" s="122"/>
      <c r="K16" s="123"/>
      <c r="L16" s="37"/>
      <c r="M16" s="124"/>
      <c r="N16" s="125"/>
      <c r="O16" s="36"/>
    </row>
    <row r="17" spans="1:15" ht="22.5" customHeight="1" x14ac:dyDescent="0.2">
      <c r="A17" s="40">
        <v>5</v>
      </c>
      <c r="B17" s="122"/>
      <c r="C17" s="123"/>
      <c r="D17" s="37"/>
      <c r="E17" s="124"/>
      <c r="F17" s="125"/>
      <c r="G17" s="36"/>
      <c r="H17" s="43"/>
      <c r="I17" s="40">
        <v>5</v>
      </c>
      <c r="J17" s="122"/>
      <c r="K17" s="123"/>
      <c r="L17" s="37"/>
      <c r="M17" s="124"/>
      <c r="N17" s="125"/>
      <c r="O17" s="36"/>
    </row>
    <row r="18" spans="1:15" ht="22.5" customHeight="1" x14ac:dyDescent="0.2">
      <c r="A18" s="40">
        <v>6</v>
      </c>
      <c r="B18" s="122"/>
      <c r="C18" s="123"/>
      <c r="D18" s="37"/>
      <c r="E18" s="124"/>
      <c r="F18" s="125"/>
      <c r="G18" s="36"/>
      <c r="H18" s="43"/>
      <c r="I18" s="40">
        <v>6</v>
      </c>
      <c r="J18" s="122"/>
      <c r="K18" s="123"/>
      <c r="L18" s="37"/>
      <c r="M18" s="124"/>
      <c r="N18" s="125"/>
      <c r="O18" s="36"/>
    </row>
    <row r="19" spans="1:15" ht="22.5" customHeight="1" x14ac:dyDescent="0.2">
      <c r="A19" s="41">
        <v>7</v>
      </c>
      <c r="B19" s="122"/>
      <c r="C19" s="123"/>
      <c r="D19" s="37"/>
      <c r="E19" s="124"/>
      <c r="F19" s="125"/>
      <c r="G19" s="36"/>
      <c r="H19" s="43"/>
      <c r="I19" s="40">
        <v>7</v>
      </c>
      <c r="J19" s="122"/>
      <c r="K19" s="123"/>
      <c r="L19" s="37"/>
      <c r="M19" s="124"/>
      <c r="N19" s="125"/>
      <c r="O19" s="36"/>
    </row>
    <row r="20" spans="1:15" ht="22.5" customHeight="1" x14ac:dyDescent="0.2">
      <c r="A20" s="40">
        <v>8</v>
      </c>
      <c r="B20" s="122"/>
      <c r="C20" s="123"/>
      <c r="D20" s="37"/>
      <c r="E20" s="124"/>
      <c r="F20" s="125"/>
      <c r="G20" s="36"/>
      <c r="H20" s="43"/>
      <c r="I20" s="40">
        <v>8</v>
      </c>
      <c r="J20" s="122"/>
      <c r="K20" s="123"/>
      <c r="L20" s="37"/>
      <c r="M20" s="124"/>
      <c r="N20" s="125"/>
      <c r="O20" s="36"/>
    </row>
    <row r="21" spans="1:15" ht="22.5" customHeight="1" x14ac:dyDescent="0.2">
      <c r="A21" s="40">
        <v>9</v>
      </c>
      <c r="B21" s="122"/>
      <c r="C21" s="123"/>
      <c r="D21" s="37"/>
      <c r="E21" s="124"/>
      <c r="F21" s="125"/>
      <c r="G21" s="36"/>
      <c r="H21" s="43"/>
      <c r="I21" s="40">
        <v>9</v>
      </c>
      <c r="J21" s="122"/>
      <c r="K21" s="123"/>
      <c r="L21" s="37"/>
      <c r="M21" s="124"/>
      <c r="N21" s="125"/>
      <c r="O21" s="36"/>
    </row>
    <row r="22" spans="1:15" ht="22.5" customHeight="1" x14ac:dyDescent="0.2">
      <c r="A22" s="40">
        <v>10</v>
      </c>
      <c r="B22" s="122"/>
      <c r="C22" s="123"/>
      <c r="D22" s="37"/>
      <c r="E22" s="124"/>
      <c r="F22" s="125"/>
      <c r="G22" s="36"/>
      <c r="H22" s="43"/>
      <c r="I22" s="40">
        <v>10</v>
      </c>
      <c r="J22" s="122"/>
      <c r="K22" s="123"/>
      <c r="L22" s="37"/>
      <c r="M22" s="124"/>
      <c r="N22" s="125"/>
      <c r="O22" s="36"/>
    </row>
    <row r="23" spans="1:15" ht="22.5" customHeight="1" x14ac:dyDescent="0.2">
      <c r="A23" s="40">
        <v>11</v>
      </c>
      <c r="B23" s="122"/>
      <c r="C23" s="123"/>
      <c r="D23" s="37"/>
      <c r="E23" s="124"/>
      <c r="F23" s="125"/>
      <c r="G23" s="36"/>
      <c r="H23" s="43"/>
      <c r="I23" s="40">
        <v>11</v>
      </c>
      <c r="J23" s="122"/>
      <c r="K23" s="123"/>
      <c r="L23" s="37"/>
      <c r="M23" s="124"/>
      <c r="N23" s="125"/>
      <c r="O23" s="36"/>
    </row>
    <row r="24" spans="1:15" ht="22.5" customHeight="1" thickBot="1" x14ac:dyDescent="0.25">
      <c r="A24" s="38">
        <v>12</v>
      </c>
      <c r="B24" s="122"/>
      <c r="C24" s="123"/>
      <c r="D24" s="37"/>
      <c r="E24" s="124"/>
      <c r="F24" s="125"/>
      <c r="G24" s="36"/>
      <c r="H24" s="43"/>
      <c r="I24" s="38">
        <v>12</v>
      </c>
      <c r="J24" s="122"/>
      <c r="K24" s="123"/>
      <c r="L24" s="37"/>
      <c r="M24" s="124"/>
      <c r="N24" s="125"/>
      <c r="O24" s="36"/>
    </row>
    <row r="25" spans="1:15" ht="30" customHeight="1" thickBot="1" x14ac:dyDescent="0.25">
      <c r="A25" s="34" t="s">
        <v>60</v>
      </c>
      <c r="B25" s="126"/>
      <c r="C25" s="127"/>
      <c r="D25" s="128"/>
      <c r="E25" s="129"/>
      <c r="F25" s="129"/>
      <c r="G25" s="130"/>
      <c r="H25" s="43"/>
      <c r="I25" s="34" t="s">
        <v>60</v>
      </c>
      <c r="J25" s="126">
        <v>0</v>
      </c>
      <c r="K25" s="127"/>
      <c r="L25" s="128"/>
      <c r="M25" s="129">
        <v>0</v>
      </c>
      <c r="N25" s="129"/>
      <c r="O25" s="130"/>
    </row>
    <row r="26" spans="1:15" ht="24.75" customHeight="1" x14ac:dyDescent="0.2">
      <c r="A26" s="143" t="s">
        <v>7</v>
      </c>
      <c r="B26" s="113" t="s">
        <v>59</v>
      </c>
      <c r="C26" s="114"/>
      <c r="D26" s="114"/>
      <c r="E26" s="114"/>
      <c r="F26" s="114"/>
      <c r="G26" s="115"/>
      <c r="H26" s="43"/>
      <c r="I26" s="143" t="s">
        <v>7</v>
      </c>
      <c r="J26" s="113" t="s">
        <v>59</v>
      </c>
      <c r="K26" s="114"/>
      <c r="L26" s="114"/>
      <c r="M26" s="114"/>
      <c r="N26" s="114"/>
      <c r="O26" s="115"/>
    </row>
    <row r="27" spans="1:15" ht="24.75" customHeight="1" x14ac:dyDescent="0.2">
      <c r="A27" s="143"/>
      <c r="B27" s="116"/>
      <c r="C27" s="117"/>
      <c r="D27" s="117"/>
      <c r="E27" s="117"/>
      <c r="F27" s="117"/>
      <c r="G27" s="118"/>
      <c r="H27" s="43"/>
      <c r="I27" s="143"/>
      <c r="J27" s="116" t="s">
        <v>59</v>
      </c>
      <c r="K27" s="117"/>
      <c r="L27" s="117"/>
      <c r="M27" s="117"/>
      <c r="N27" s="117"/>
      <c r="O27" s="118"/>
    </row>
    <row r="28" spans="1:15" ht="24.75" customHeight="1" thickBot="1" x14ac:dyDescent="0.25">
      <c r="A28" s="144"/>
      <c r="B28" s="119"/>
      <c r="C28" s="120"/>
      <c r="D28" s="120"/>
      <c r="E28" s="120"/>
      <c r="F28" s="120"/>
      <c r="G28" s="121"/>
      <c r="H28" s="43"/>
      <c r="I28" s="144"/>
      <c r="J28" s="119"/>
      <c r="K28" s="120"/>
      <c r="L28" s="120"/>
      <c r="M28" s="120"/>
      <c r="N28" s="120"/>
      <c r="O28" s="121"/>
    </row>
    <row r="29" spans="1:15" ht="18.75" customHeight="1" thickTop="1" thickBot="1" x14ac:dyDescent="0.25">
      <c r="A29" s="39" t="s">
        <v>59</v>
      </c>
      <c r="B29" s="39"/>
      <c r="C29" s="39"/>
      <c r="D29" s="39"/>
      <c r="E29" s="39"/>
      <c r="F29" s="39"/>
      <c r="G29" s="39"/>
      <c r="H29" s="39" t="s">
        <v>59</v>
      </c>
      <c r="I29" s="39" t="s">
        <v>59</v>
      </c>
      <c r="J29" s="39"/>
      <c r="K29" s="39"/>
      <c r="L29" s="39"/>
      <c r="M29" s="39"/>
      <c r="N29" s="39"/>
      <c r="O29" s="39"/>
    </row>
    <row r="30" spans="1:15" ht="27" customHeight="1" thickTop="1" thickBot="1" x14ac:dyDescent="0.25">
      <c r="A30" s="135" t="s">
        <v>62</v>
      </c>
      <c r="B30" s="136"/>
      <c r="C30" s="136"/>
      <c r="D30" s="136"/>
      <c r="E30" s="136"/>
      <c r="F30" s="136"/>
      <c r="G30" s="137"/>
      <c r="H30" s="39" t="s">
        <v>59</v>
      </c>
      <c r="I30" s="135" t="s">
        <v>61</v>
      </c>
      <c r="J30" s="136"/>
      <c r="K30" s="136"/>
      <c r="L30" s="136"/>
      <c r="M30" s="136"/>
      <c r="N30" s="136"/>
      <c r="O30" s="137"/>
    </row>
    <row r="31" spans="1:15" ht="27" customHeight="1" thickBot="1" x14ac:dyDescent="0.25">
      <c r="A31" s="42"/>
      <c r="B31" s="138" t="s">
        <v>4</v>
      </c>
      <c r="C31" s="139"/>
      <c r="D31" s="139"/>
      <c r="E31" s="140" t="s">
        <v>3</v>
      </c>
      <c r="F31" s="141"/>
      <c r="G31" s="142"/>
      <c r="H31" s="39"/>
      <c r="I31" s="42"/>
      <c r="J31" s="138" t="s">
        <v>4</v>
      </c>
      <c r="K31" s="139"/>
      <c r="L31" s="139"/>
      <c r="M31" s="140" t="s">
        <v>3</v>
      </c>
      <c r="N31" s="141"/>
      <c r="O31" s="142"/>
    </row>
    <row r="32" spans="1:15" ht="22.5" customHeight="1" x14ac:dyDescent="0.2">
      <c r="A32" s="41" t="s">
        <v>5</v>
      </c>
      <c r="B32" s="131" t="s">
        <v>59</v>
      </c>
      <c r="C32" s="131"/>
      <c r="D32" s="132"/>
      <c r="E32" s="133"/>
      <c r="F32" s="133"/>
      <c r="G32" s="134"/>
      <c r="H32" s="39"/>
      <c r="I32" s="41" t="s">
        <v>5</v>
      </c>
      <c r="J32" s="131"/>
      <c r="K32" s="131"/>
      <c r="L32" s="132"/>
      <c r="M32" s="133" t="s">
        <v>59</v>
      </c>
      <c r="N32" s="133"/>
      <c r="O32" s="134"/>
    </row>
    <row r="33" spans="1:15" ht="22.5" customHeight="1" x14ac:dyDescent="0.2">
      <c r="A33" s="40">
        <v>1</v>
      </c>
      <c r="B33" s="122" t="s">
        <v>59</v>
      </c>
      <c r="C33" s="123"/>
      <c r="D33" s="37" t="s">
        <v>59</v>
      </c>
      <c r="E33" s="124" t="s">
        <v>59</v>
      </c>
      <c r="F33" s="125"/>
      <c r="G33" s="36" t="s">
        <v>59</v>
      </c>
      <c r="H33" s="39"/>
      <c r="I33" s="40">
        <v>1</v>
      </c>
      <c r="J33" s="122" t="s">
        <v>59</v>
      </c>
      <c r="K33" s="123"/>
      <c r="L33" s="37" t="s">
        <v>59</v>
      </c>
      <c r="M33" s="124" t="s">
        <v>59</v>
      </c>
      <c r="N33" s="125"/>
      <c r="O33" s="36" t="s">
        <v>59</v>
      </c>
    </row>
    <row r="34" spans="1:15" ht="22.5" customHeight="1" x14ac:dyDescent="0.2">
      <c r="A34" s="40">
        <v>2</v>
      </c>
      <c r="B34" s="122" t="s">
        <v>59</v>
      </c>
      <c r="C34" s="123"/>
      <c r="D34" s="37" t="s">
        <v>59</v>
      </c>
      <c r="E34" s="124" t="s">
        <v>59</v>
      </c>
      <c r="F34" s="125"/>
      <c r="G34" s="36" t="s">
        <v>59</v>
      </c>
      <c r="H34" s="39"/>
      <c r="I34" s="40">
        <v>2</v>
      </c>
      <c r="J34" s="122" t="s">
        <v>59</v>
      </c>
      <c r="K34" s="123"/>
      <c r="L34" s="37" t="s">
        <v>59</v>
      </c>
      <c r="M34" s="124" t="s">
        <v>59</v>
      </c>
      <c r="N34" s="125"/>
      <c r="O34" s="36" t="s">
        <v>59</v>
      </c>
    </row>
    <row r="35" spans="1:15" ht="22.5" customHeight="1" x14ac:dyDescent="0.2">
      <c r="A35" s="40">
        <v>3</v>
      </c>
      <c r="B35" s="122" t="s">
        <v>59</v>
      </c>
      <c r="C35" s="123"/>
      <c r="D35" s="37" t="s">
        <v>59</v>
      </c>
      <c r="E35" s="124" t="s">
        <v>59</v>
      </c>
      <c r="F35" s="125"/>
      <c r="G35" s="36" t="s">
        <v>59</v>
      </c>
      <c r="H35" s="39"/>
      <c r="I35" s="40">
        <v>3</v>
      </c>
      <c r="J35" s="122" t="s">
        <v>59</v>
      </c>
      <c r="K35" s="123"/>
      <c r="L35" s="37" t="s">
        <v>59</v>
      </c>
      <c r="M35" s="124" t="s">
        <v>59</v>
      </c>
      <c r="N35" s="125"/>
      <c r="O35" s="36" t="s">
        <v>59</v>
      </c>
    </row>
    <row r="36" spans="1:15" ht="22.5" customHeight="1" x14ac:dyDescent="0.2">
      <c r="A36" s="40">
        <v>4</v>
      </c>
      <c r="B36" s="122" t="s">
        <v>59</v>
      </c>
      <c r="C36" s="123"/>
      <c r="D36" s="37" t="s">
        <v>59</v>
      </c>
      <c r="E36" s="124" t="s">
        <v>59</v>
      </c>
      <c r="F36" s="125"/>
      <c r="G36" s="36" t="s">
        <v>59</v>
      </c>
      <c r="H36" s="39"/>
      <c r="I36" s="40">
        <v>4</v>
      </c>
      <c r="J36" s="122" t="s">
        <v>59</v>
      </c>
      <c r="K36" s="123"/>
      <c r="L36" s="37" t="s">
        <v>59</v>
      </c>
      <c r="M36" s="124" t="s">
        <v>59</v>
      </c>
      <c r="N36" s="125"/>
      <c r="O36" s="36" t="s">
        <v>59</v>
      </c>
    </row>
    <row r="37" spans="1:15" ht="22.5" customHeight="1" x14ac:dyDescent="0.2">
      <c r="A37" s="40">
        <v>5</v>
      </c>
      <c r="B37" s="122" t="s">
        <v>59</v>
      </c>
      <c r="C37" s="123"/>
      <c r="D37" s="37" t="s">
        <v>59</v>
      </c>
      <c r="E37" s="124" t="s">
        <v>59</v>
      </c>
      <c r="F37" s="125"/>
      <c r="G37" s="36" t="s">
        <v>59</v>
      </c>
      <c r="H37" s="39"/>
      <c r="I37" s="40">
        <v>5</v>
      </c>
      <c r="J37" s="122" t="s">
        <v>59</v>
      </c>
      <c r="K37" s="123"/>
      <c r="L37" s="37" t="s">
        <v>59</v>
      </c>
      <c r="M37" s="124" t="s">
        <v>59</v>
      </c>
      <c r="N37" s="125"/>
      <c r="O37" s="36" t="s">
        <v>59</v>
      </c>
    </row>
    <row r="38" spans="1:15" ht="22.5" customHeight="1" x14ac:dyDescent="0.2">
      <c r="A38" s="40">
        <v>6</v>
      </c>
      <c r="B38" s="122" t="s">
        <v>59</v>
      </c>
      <c r="C38" s="123"/>
      <c r="D38" s="37" t="s">
        <v>59</v>
      </c>
      <c r="E38" s="124" t="s">
        <v>59</v>
      </c>
      <c r="F38" s="125"/>
      <c r="G38" s="36" t="s">
        <v>59</v>
      </c>
      <c r="H38" s="39"/>
      <c r="I38" s="40">
        <v>6</v>
      </c>
      <c r="J38" s="122" t="s">
        <v>59</v>
      </c>
      <c r="K38" s="123"/>
      <c r="L38" s="37" t="s">
        <v>59</v>
      </c>
      <c r="M38" s="124" t="s">
        <v>59</v>
      </c>
      <c r="N38" s="125"/>
      <c r="O38" s="36" t="s">
        <v>59</v>
      </c>
    </row>
    <row r="39" spans="1:15" ht="22.5" customHeight="1" x14ac:dyDescent="0.2">
      <c r="A39" s="40">
        <v>7</v>
      </c>
      <c r="B39" s="122" t="s">
        <v>59</v>
      </c>
      <c r="C39" s="123"/>
      <c r="D39" s="37" t="s">
        <v>59</v>
      </c>
      <c r="E39" s="124" t="s">
        <v>59</v>
      </c>
      <c r="F39" s="125"/>
      <c r="G39" s="36" t="s">
        <v>59</v>
      </c>
      <c r="H39" s="39"/>
      <c r="I39" s="40">
        <v>7</v>
      </c>
      <c r="J39" s="122" t="s">
        <v>59</v>
      </c>
      <c r="K39" s="123"/>
      <c r="L39" s="37" t="s">
        <v>59</v>
      </c>
      <c r="M39" s="124" t="s">
        <v>59</v>
      </c>
      <c r="N39" s="125"/>
      <c r="O39" s="36" t="s">
        <v>59</v>
      </c>
    </row>
    <row r="40" spans="1:15" ht="22.5" customHeight="1" x14ac:dyDescent="0.2">
      <c r="A40" s="40">
        <v>8</v>
      </c>
      <c r="B40" s="122" t="s">
        <v>59</v>
      </c>
      <c r="C40" s="123"/>
      <c r="D40" s="37" t="s">
        <v>59</v>
      </c>
      <c r="E40" s="124" t="s">
        <v>59</v>
      </c>
      <c r="F40" s="125"/>
      <c r="G40" s="36" t="s">
        <v>59</v>
      </c>
      <c r="H40" s="39"/>
      <c r="I40" s="40">
        <v>8</v>
      </c>
      <c r="J40" s="122" t="s">
        <v>59</v>
      </c>
      <c r="K40" s="123"/>
      <c r="L40" s="37" t="s">
        <v>59</v>
      </c>
      <c r="M40" s="124" t="s">
        <v>59</v>
      </c>
      <c r="N40" s="125"/>
      <c r="O40" s="36" t="s">
        <v>59</v>
      </c>
    </row>
    <row r="41" spans="1:15" ht="22.5" customHeight="1" x14ac:dyDescent="0.2">
      <c r="A41" s="40">
        <v>9</v>
      </c>
      <c r="B41" s="122" t="s">
        <v>59</v>
      </c>
      <c r="C41" s="123"/>
      <c r="D41" s="37" t="s">
        <v>59</v>
      </c>
      <c r="E41" s="124" t="s">
        <v>59</v>
      </c>
      <c r="F41" s="125"/>
      <c r="G41" s="36" t="s">
        <v>59</v>
      </c>
      <c r="H41" s="39"/>
      <c r="I41" s="40">
        <v>9</v>
      </c>
      <c r="J41" s="122" t="s">
        <v>59</v>
      </c>
      <c r="K41" s="123"/>
      <c r="L41" s="37" t="s">
        <v>59</v>
      </c>
      <c r="M41" s="124" t="s">
        <v>59</v>
      </c>
      <c r="N41" s="125"/>
      <c r="O41" s="36" t="s">
        <v>59</v>
      </c>
    </row>
    <row r="42" spans="1:15" ht="22.5" customHeight="1" x14ac:dyDescent="0.2">
      <c r="A42" s="40">
        <v>10</v>
      </c>
      <c r="B42" s="122" t="s">
        <v>59</v>
      </c>
      <c r="C42" s="123"/>
      <c r="D42" s="37" t="s">
        <v>59</v>
      </c>
      <c r="E42" s="124" t="s">
        <v>59</v>
      </c>
      <c r="F42" s="125"/>
      <c r="G42" s="36" t="s">
        <v>59</v>
      </c>
      <c r="H42" s="39"/>
      <c r="I42" s="40">
        <v>10</v>
      </c>
      <c r="J42" s="122" t="s">
        <v>59</v>
      </c>
      <c r="K42" s="123"/>
      <c r="L42" s="37" t="s">
        <v>59</v>
      </c>
      <c r="M42" s="124" t="s">
        <v>59</v>
      </c>
      <c r="N42" s="125"/>
      <c r="O42" s="36" t="s">
        <v>59</v>
      </c>
    </row>
    <row r="43" spans="1:15" ht="22.5" customHeight="1" x14ac:dyDescent="0.2">
      <c r="A43" s="40">
        <v>11</v>
      </c>
      <c r="B43" s="122" t="s">
        <v>59</v>
      </c>
      <c r="C43" s="123"/>
      <c r="D43" s="37" t="s">
        <v>59</v>
      </c>
      <c r="E43" s="124" t="s">
        <v>59</v>
      </c>
      <c r="F43" s="125"/>
      <c r="G43" s="36" t="s">
        <v>59</v>
      </c>
      <c r="H43" s="39"/>
      <c r="I43" s="40">
        <v>11</v>
      </c>
      <c r="J43" s="122" t="s">
        <v>59</v>
      </c>
      <c r="K43" s="123"/>
      <c r="L43" s="37" t="s">
        <v>59</v>
      </c>
      <c r="M43" s="124" t="s">
        <v>59</v>
      </c>
      <c r="N43" s="125"/>
      <c r="O43" s="36" t="s">
        <v>59</v>
      </c>
    </row>
    <row r="44" spans="1:15" ht="22.5" customHeight="1" thickBot="1" x14ac:dyDescent="0.25">
      <c r="A44" s="38">
        <v>12</v>
      </c>
      <c r="B44" s="122" t="s">
        <v>59</v>
      </c>
      <c r="C44" s="123"/>
      <c r="D44" s="37" t="s">
        <v>59</v>
      </c>
      <c r="E44" s="124" t="s">
        <v>59</v>
      </c>
      <c r="F44" s="125"/>
      <c r="G44" s="36" t="s">
        <v>59</v>
      </c>
      <c r="H44" s="39"/>
      <c r="I44" s="38">
        <v>12</v>
      </c>
      <c r="J44" s="122" t="s">
        <v>59</v>
      </c>
      <c r="K44" s="123"/>
      <c r="L44" s="37" t="s">
        <v>59</v>
      </c>
      <c r="M44" s="124" t="s">
        <v>59</v>
      </c>
      <c r="N44" s="125"/>
      <c r="O44" s="36" t="s">
        <v>59</v>
      </c>
    </row>
    <row r="45" spans="1:15" ht="30" customHeight="1" thickBot="1" x14ac:dyDescent="0.25">
      <c r="A45" s="34" t="s">
        <v>60</v>
      </c>
      <c r="B45" s="126">
        <v>0</v>
      </c>
      <c r="C45" s="127"/>
      <c r="D45" s="128"/>
      <c r="E45" s="129">
        <v>0</v>
      </c>
      <c r="F45" s="129"/>
      <c r="G45" s="130"/>
      <c r="H45" s="35"/>
      <c r="I45" s="34" t="s">
        <v>60</v>
      </c>
      <c r="J45" s="126">
        <v>0</v>
      </c>
      <c r="K45" s="127"/>
      <c r="L45" s="128"/>
      <c r="M45" s="129">
        <v>0</v>
      </c>
      <c r="N45" s="129"/>
      <c r="O45" s="130"/>
    </row>
    <row r="46" spans="1:15" ht="24.75" customHeight="1" x14ac:dyDescent="0.35">
      <c r="A46" s="108" t="s">
        <v>7</v>
      </c>
      <c r="B46" s="110"/>
      <c r="C46" s="111"/>
      <c r="D46" s="111"/>
      <c r="E46" s="111"/>
      <c r="F46" s="111"/>
      <c r="G46" s="112"/>
      <c r="I46" s="108" t="s">
        <v>7</v>
      </c>
      <c r="J46" s="113"/>
      <c r="K46" s="114"/>
      <c r="L46" s="114"/>
      <c r="M46" s="114"/>
      <c r="N46" s="114"/>
      <c r="O46" s="115"/>
    </row>
    <row r="47" spans="1:15" ht="24.75" customHeight="1" x14ac:dyDescent="0.2">
      <c r="A47" s="108"/>
      <c r="B47" s="116"/>
      <c r="C47" s="117"/>
      <c r="D47" s="117"/>
      <c r="E47" s="117"/>
      <c r="F47" s="117"/>
      <c r="G47" s="118"/>
      <c r="I47" s="108"/>
      <c r="J47" s="116"/>
      <c r="K47" s="117"/>
      <c r="L47" s="117"/>
      <c r="M47" s="117"/>
      <c r="N47" s="117"/>
      <c r="O47" s="118"/>
    </row>
    <row r="48" spans="1:15" ht="24.75" customHeight="1" thickBot="1" x14ac:dyDescent="0.25">
      <c r="A48" s="109"/>
      <c r="B48" s="119"/>
      <c r="C48" s="120"/>
      <c r="D48" s="120"/>
      <c r="E48" s="120"/>
      <c r="F48" s="120"/>
      <c r="G48" s="121"/>
      <c r="I48" s="109"/>
      <c r="J48" s="119"/>
      <c r="K48" s="120"/>
      <c r="L48" s="120"/>
      <c r="M48" s="120"/>
      <c r="N48" s="120"/>
      <c r="O48" s="121"/>
    </row>
  </sheetData>
  <mergeCells count="166">
    <mergeCell ref="A1:O1"/>
    <mergeCell ref="A3:K3"/>
    <mergeCell ref="E4:F4"/>
    <mergeCell ref="L4:M4"/>
    <mergeCell ref="A6:B6"/>
    <mergeCell ref="C6:D6"/>
    <mergeCell ref="E6:F6"/>
    <mergeCell ref="G6:I6"/>
    <mergeCell ref="J6:K6"/>
    <mergeCell ref="H4:J4"/>
    <mergeCell ref="L6:M6"/>
    <mergeCell ref="N6:O6"/>
    <mergeCell ref="A7:B7"/>
    <mergeCell ref="C7:D7"/>
    <mergeCell ref="E7:F7"/>
    <mergeCell ref="G7:I7"/>
    <mergeCell ref="J7:K7"/>
    <mergeCell ref="L7:M7"/>
    <mergeCell ref="N7:O7"/>
    <mergeCell ref="B12:D12"/>
    <mergeCell ref="E12:G12"/>
    <mergeCell ref="J12:L12"/>
    <mergeCell ref="M12:O12"/>
    <mergeCell ref="B13:C13"/>
    <mergeCell ref="E13:F13"/>
    <mergeCell ref="J13:K13"/>
    <mergeCell ref="M13:N13"/>
    <mergeCell ref="N8:O8"/>
    <mergeCell ref="A10:G10"/>
    <mergeCell ref="I10:O10"/>
    <mergeCell ref="B11:D11"/>
    <mergeCell ref="E11:G11"/>
    <mergeCell ref="J11:L11"/>
    <mergeCell ref="M11:O11"/>
    <mergeCell ref="A8:B8"/>
    <mergeCell ref="C8:D8"/>
    <mergeCell ref="E8:F8"/>
    <mergeCell ref="G8:I8"/>
    <mergeCell ref="J8:K8"/>
    <mergeCell ref="L8:M8"/>
    <mergeCell ref="B16:C16"/>
    <mergeCell ref="E16:F16"/>
    <mergeCell ref="J16:K16"/>
    <mergeCell ref="M16:N16"/>
    <mergeCell ref="B17:C17"/>
    <mergeCell ref="E17:F17"/>
    <mergeCell ref="J17:K17"/>
    <mergeCell ref="M17:N17"/>
    <mergeCell ref="B14:C14"/>
    <mergeCell ref="E14:F14"/>
    <mergeCell ref="J14:K14"/>
    <mergeCell ref="M14:N14"/>
    <mergeCell ref="B15:C15"/>
    <mergeCell ref="E15:F15"/>
    <mergeCell ref="J15:K15"/>
    <mergeCell ref="M15:N15"/>
    <mergeCell ref="B20:C20"/>
    <mergeCell ref="E20:F20"/>
    <mergeCell ref="J20:K20"/>
    <mergeCell ref="M20:N20"/>
    <mergeCell ref="B21:C21"/>
    <mergeCell ref="E21:F21"/>
    <mergeCell ref="J21:K21"/>
    <mergeCell ref="M21:N21"/>
    <mergeCell ref="B18:C18"/>
    <mergeCell ref="E18:F18"/>
    <mergeCell ref="J18:K18"/>
    <mergeCell ref="M18:N18"/>
    <mergeCell ref="B19:C19"/>
    <mergeCell ref="E19:F19"/>
    <mergeCell ref="J19:K19"/>
    <mergeCell ref="M19:N19"/>
    <mergeCell ref="B24:C24"/>
    <mergeCell ref="E24:F24"/>
    <mergeCell ref="J24:K24"/>
    <mergeCell ref="M24:N24"/>
    <mergeCell ref="B25:D25"/>
    <mergeCell ref="E25:G25"/>
    <mergeCell ref="J25:L25"/>
    <mergeCell ref="M25:O25"/>
    <mergeCell ref="B22:C22"/>
    <mergeCell ref="E22:F22"/>
    <mergeCell ref="J22:K22"/>
    <mergeCell ref="M22:N22"/>
    <mergeCell ref="B23:C23"/>
    <mergeCell ref="E23:F23"/>
    <mergeCell ref="J23:K23"/>
    <mergeCell ref="M23:N23"/>
    <mergeCell ref="A30:G30"/>
    <mergeCell ref="I30:O30"/>
    <mergeCell ref="B31:D31"/>
    <mergeCell ref="E31:G31"/>
    <mergeCell ref="J31:L31"/>
    <mergeCell ref="M31:O31"/>
    <mergeCell ref="A26:A28"/>
    <mergeCell ref="B26:G26"/>
    <mergeCell ref="I26:I28"/>
    <mergeCell ref="J26:O26"/>
    <mergeCell ref="B27:G27"/>
    <mergeCell ref="J27:O27"/>
    <mergeCell ref="B28:G28"/>
    <mergeCell ref="J28:O28"/>
    <mergeCell ref="B34:C34"/>
    <mergeCell ref="E34:F34"/>
    <mergeCell ref="J34:K34"/>
    <mergeCell ref="M34:N34"/>
    <mergeCell ref="B35:C35"/>
    <mergeCell ref="E35:F35"/>
    <mergeCell ref="J35:K35"/>
    <mergeCell ref="M35:N35"/>
    <mergeCell ref="B32:D32"/>
    <mergeCell ref="E32:G32"/>
    <mergeCell ref="J32:L32"/>
    <mergeCell ref="M32:O32"/>
    <mergeCell ref="B33:C33"/>
    <mergeCell ref="E33:F33"/>
    <mergeCell ref="J33:K33"/>
    <mergeCell ref="M33:N33"/>
    <mergeCell ref="B38:C38"/>
    <mergeCell ref="E38:F38"/>
    <mergeCell ref="J38:K38"/>
    <mergeCell ref="M38:N38"/>
    <mergeCell ref="B39:C39"/>
    <mergeCell ref="E39:F39"/>
    <mergeCell ref="J39:K39"/>
    <mergeCell ref="M39:N39"/>
    <mergeCell ref="B36:C36"/>
    <mergeCell ref="E36:F36"/>
    <mergeCell ref="J36:K36"/>
    <mergeCell ref="M36:N36"/>
    <mergeCell ref="B37:C37"/>
    <mergeCell ref="E37:F37"/>
    <mergeCell ref="J37:K37"/>
    <mergeCell ref="M37:N37"/>
    <mergeCell ref="B42:C42"/>
    <mergeCell ref="E42:F42"/>
    <mergeCell ref="J42:K42"/>
    <mergeCell ref="M42:N42"/>
    <mergeCell ref="B43:C43"/>
    <mergeCell ref="E43:F43"/>
    <mergeCell ref="J43:K43"/>
    <mergeCell ref="M43:N43"/>
    <mergeCell ref="B40:C40"/>
    <mergeCell ref="E40:F40"/>
    <mergeCell ref="J40:K40"/>
    <mergeCell ref="M40:N40"/>
    <mergeCell ref="B41:C41"/>
    <mergeCell ref="E41:F41"/>
    <mergeCell ref="J41:K41"/>
    <mergeCell ref="M41:N41"/>
    <mergeCell ref="A46:A48"/>
    <mergeCell ref="B46:G46"/>
    <mergeCell ref="I46:I48"/>
    <mergeCell ref="J46:O46"/>
    <mergeCell ref="B47:G47"/>
    <mergeCell ref="J47:O47"/>
    <mergeCell ref="B48:G48"/>
    <mergeCell ref="J48:O48"/>
    <mergeCell ref="B44:C44"/>
    <mergeCell ref="E44:F44"/>
    <mergeCell ref="J44:K44"/>
    <mergeCell ref="M44:N44"/>
    <mergeCell ref="B45:D45"/>
    <mergeCell ref="E45:G45"/>
    <mergeCell ref="J45:L45"/>
    <mergeCell ref="M45:O45"/>
  </mergeCells>
  <phoneticPr fontId="9" type="noConversion"/>
  <conditionalFormatting sqref="C7:O7">
    <cfRule type="expression" dxfId="215" priority="3"/>
    <cfRule type="expression" dxfId="214" priority="6"/>
  </conditionalFormatting>
  <conditionalFormatting sqref="E7:F7">
    <cfRule type="expression" dxfId="213" priority="4"/>
    <cfRule type="expression" dxfId="212" priority="5"/>
  </conditionalFormatting>
  <conditionalFormatting sqref="N7:O8">
    <cfRule type="expression" dxfId="211" priority="2"/>
  </conditionalFormatting>
  <conditionalFormatting sqref="N7:O7">
    <cfRule type="expression" dxfId="210" priority="1"/>
  </conditionalFormatting>
  <dataValidations count="2">
    <dataValidation type="list" allowBlank="1" showInputMessage="1" showErrorMessage="1" sqref="O33:O44 G13:G24 L13:L24 O13:O24 D33:D44 G33:G44 L33:L44 D13:D24">
      <formula1>Points</formula1>
    </dataValidation>
    <dataValidation type="list" allowBlank="1" showInputMessage="1" showErrorMessage="1" sqref="B13:C24 E13:F24 J13:K24 M13:N24 B33:C44 E33:F44 J33:K44 M33:N44">
      <formula1>ShootType</formula1>
    </dataValidation>
  </dataValidations>
  <pageMargins left="0.7" right="0.7" top="0.75" bottom="0.75" header="0.3" footer="0.3"/>
  <pageSetup paperSize="9" scale="6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opLeftCell="A11" zoomScale="30" zoomScaleNormal="30" workbookViewId="0">
      <selection activeCell="J24" sqref="J24:O26"/>
    </sheetView>
  </sheetViews>
  <sheetFormatPr defaultRowHeight="14.25" x14ac:dyDescent="0.2"/>
  <cols>
    <col min="1" max="1" width="12.5" style="1" customWidth="1"/>
    <col min="2" max="5" width="10.625" style="1" customWidth="1"/>
    <col min="6" max="6" width="11.5" style="1" customWidth="1"/>
    <col min="7" max="10" width="10.625" style="1" customWidth="1"/>
    <col min="11" max="12" width="9" style="1" customWidth="1"/>
    <col min="13" max="13" width="11.125" style="1" customWidth="1"/>
    <col min="14" max="14" width="9" style="1" customWidth="1"/>
    <col min="15" max="16384" width="9" style="1"/>
  </cols>
  <sheetData>
    <row r="1" spans="1:13" ht="57" customHeight="1" thickTop="1" thickBot="1" x14ac:dyDescent="0.25">
      <c r="A1" s="162" t="s">
        <v>72</v>
      </c>
      <c r="B1" s="163"/>
      <c r="C1" s="163"/>
      <c r="D1" s="163"/>
      <c r="E1" s="163"/>
      <c r="F1" s="163"/>
      <c r="G1" s="163"/>
      <c r="H1" s="163"/>
      <c r="I1" s="163"/>
      <c r="J1" s="164"/>
    </row>
    <row r="2" spans="1:13" ht="20.25" customHeight="1" thickTop="1" thickBot="1" x14ac:dyDescent="0.25">
      <c r="A2" s="2"/>
      <c r="B2" s="2"/>
      <c r="C2" s="2"/>
      <c r="D2" s="2"/>
      <c r="E2" s="2"/>
      <c r="F2" s="2"/>
      <c r="G2" s="2" t="s">
        <v>59</v>
      </c>
      <c r="H2" s="92" t="s">
        <v>71</v>
      </c>
      <c r="I2" s="92" t="s">
        <v>59</v>
      </c>
      <c r="J2" s="91"/>
    </row>
    <row r="3" spans="1:13" ht="24.75" customHeight="1" thickBot="1" x14ac:dyDescent="0.25">
      <c r="A3" s="173" t="s">
        <v>64</v>
      </c>
      <c r="B3" s="174"/>
      <c r="C3" s="174"/>
      <c r="D3" s="174"/>
      <c r="E3" s="174"/>
      <c r="F3" s="174"/>
      <c r="G3" s="174"/>
      <c r="H3" s="174"/>
      <c r="I3" s="174"/>
      <c r="J3" s="175"/>
    </row>
    <row r="4" spans="1:13" ht="19.5" customHeight="1" thickBot="1" x14ac:dyDescent="0.25">
      <c r="A4" s="176" t="s">
        <v>8</v>
      </c>
      <c r="B4" s="177"/>
      <c r="C4" s="177"/>
      <c r="D4" s="177"/>
      <c r="E4" s="178"/>
      <c r="F4" s="179" t="s">
        <v>9</v>
      </c>
      <c r="G4" s="179"/>
      <c r="H4" s="179"/>
      <c r="I4" s="179"/>
      <c r="J4" s="180"/>
    </row>
    <row r="5" spans="1:13" ht="19.5" customHeight="1" thickBot="1" x14ac:dyDescent="0.25">
      <c r="A5" s="84" t="s">
        <v>12</v>
      </c>
      <c r="B5" s="81" t="s">
        <v>69</v>
      </c>
      <c r="C5" s="80" t="s">
        <v>6</v>
      </c>
      <c r="D5" s="80" t="s">
        <v>16</v>
      </c>
      <c r="E5" s="83" t="s">
        <v>15</v>
      </c>
      <c r="F5" s="87" t="s">
        <v>12</v>
      </c>
      <c r="G5" s="81" t="s">
        <v>69</v>
      </c>
      <c r="H5" s="80" t="s">
        <v>6</v>
      </c>
      <c r="I5" s="80" t="s">
        <v>16</v>
      </c>
      <c r="J5" s="79" t="s">
        <v>15</v>
      </c>
      <c r="M5" s="90"/>
    </row>
    <row r="6" spans="1:13" ht="19.5" customHeight="1" x14ac:dyDescent="0.2">
      <c r="A6" s="77" t="s">
        <v>18</v>
      </c>
      <c r="B6" s="76">
        <f>COUNTIF('Game analysis'!B13:C24,"AS")</f>
        <v>0</v>
      </c>
      <c r="C6" s="75">
        <f ca="1">SUMIF('Game analysis'!B13:C24,"AS",'Game analysis'!D13:D24)</f>
        <v>0</v>
      </c>
      <c r="D6" s="74" t="str">
        <f t="shared" ref="D6:D13" si="0">IF(B6=0,"0",C6/B6)</f>
        <v>0</v>
      </c>
      <c r="E6" s="78">
        <f t="shared" ref="E6:E13" si="1">(D6*100)/5</f>
        <v>0</v>
      </c>
      <c r="F6" s="77" t="s">
        <v>18</v>
      </c>
      <c r="G6" s="76">
        <f>COUNTIF('Game analysis'!E13:F24,"AS")</f>
        <v>0</v>
      </c>
      <c r="H6" s="75">
        <f ca="1">SUMIF('Game analysis'!E13:F24,"AS",'Game analysis'!G13:G24)</f>
        <v>0</v>
      </c>
      <c r="I6" s="74" t="str">
        <f t="shared" ref="I6:I13" si="2">IF(G6=0,"0",H6/G6)</f>
        <v>0</v>
      </c>
      <c r="J6" s="73">
        <f t="shared" ref="J6:J13" si="3">(I6*100)/5</f>
        <v>0</v>
      </c>
    </row>
    <row r="7" spans="1:13" ht="19.5" customHeight="1" x14ac:dyDescent="0.2">
      <c r="A7" s="72" t="s">
        <v>19</v>
      </c>
      <c r="B7" s="70">
        <f>COUNTIF('Game analysis'!B13:C24,"BS")</f>
        <v>0</v>
      </c>
      <c r="C7" s="69">
        <f ca="1">SUMIF('Game analysis'!B13:C24,"BS",'Game analysis'!D13:D24)</f>
        <v>0</v>
      </c>
      <c r="D7" s="68" t="str">
        <f t="shared" si="0"/>
        <v>0</v>
      </c>
      <c r="E7" s="71">
        <f t="shared" si="1"/>
        <v>0</v>
      </c>
      <c r="F7" s="72" t="s">
        <v>19</v>
      </c>
      <c r="G7" s="70">
        <f>COUNTIF('Game analysis'!E13:F24,"BS")</f>
        <v>0</v>
      </c>
      <c r="H7" s="69">
        <f ca="1">SUMIF('Game analysis'!E13:F24,"BS",'Game analysis'!G13:G24)</f>
        <v>0</v>
      </c>
      <c r="I7" s="68" t="str">
        <f t="shared" si="2"/>
        <v>0</v>
      </c>
      <c r="J7" s="67">
        <f t="shared" si="3"/>
        <v>0</v>
      </c>
    </row>
    <row r="8" spans="1:13" ht="19.5" customHeight="1" x14ac:dyDescent="0.2">
      <c r="A8" s="72" t="s">
        <v>20</v>
      </c>
      <c r="B8" s="70">
        <f>COUNTIF('Game analysis'!B13:C24,"PS")</f>
        <v>0</v>
      </c>
      <c r="C8" s="69">
        <f ca="1">SUMIF('Game analysis'!B13:C24,"PS",'Game analysis'!D13:D24)</f>
        <v>0</v>
      </c>
      <c r="D8" s="68" t="str">
        <f t="shared" si="0"/>
        <v>0</v>
      </c>
      <c r="E8" s="71">
        <f t="shared" si="1"/>
        <v>0</v>
      </c>
      <c r="F8" s="72" t="s">
        <v>20</v>
      </c>
      <c r="G8" s="70">
        <f>COUNTIF('Game analysis'!E13:F24,"PS")</f>
        <v>0</v>
      </c>
      <c r="H8" s="69">
        <f ca="1">SUMIF('Game analysis'!E13:F24,"PS",'Game analysis'!G13:G24)</f>
        <v>0</v>
      </c>
      <c r="I8" s="68" t="str">
        <f t="shared" si="2"/>
        <v>0</v>
      </c>
      <c r="J8" s="67">
        <f t="shared" si="3"/>
        <v>0</v>
      </c>
    </row>
    <row r="9" spans="1:13" ht="19.5" customHeight="1" x14ac:dyDescent="0.2">
      <c r="A9" s="72" t="s">
        <v>23</v>
      </c>
      <c r="B9" s="70">
        <f>COUNTIF('Game analysis'!B13:C24,"RS")</f>
        <v>0</v>
      </c>
      <c r="C9" s="69">
        <f ca="1">SUMIF('Game analysis'!B13:C24,"RS",'Game analysis'!D13:D24)</f>
        <v>0</v>
      </c>
      <c r="D9" s="68" t="str">
        <f t="shared" si="0"/>
        <v>0</v>
      </c>
      <c r="E9" s="71">
        <f t="shared" si="1"/>
        <v>0</v>
      </c>
      <c r="F9" s="72" t="s">
        <v>23</v>
      </c>
      <c r="G9" s="70">
        <f>COUNTIF('Game analysis'!E13:F24,"RS")</f>
        <v>0</v>
      </c>
      <c r="H9" s="69">
        <f ca="1">SUMIF('Game analysis'!E13:F24,"RS",'Game analysis'!G13:G24)</f>
        <v>0</v>
      </c>
      <c r="I9" s="68" t="str">
        <f t="shared" si="2"/>
        <v>0</v>
      </c>
      <c r="J9" s="67">
        <f t="shared" si="3"/>
        <v>0</v>
      </c>
    </row>
    <row r="10" spans="1:13" ht="19.5" customHeight="1" x14ac:dyDescent="0.2">
      <c r="A10" s="72" t="s">
        <v>21</v>
      </c>
      <c r="B10" s="70">
        <f>COUNTIF('Game analysis'!B13:C24,"KO")</f>
        <v>0</v>
      </c>
      <c r="C10" s="69">
        <f ca="1">SUMIF('Game analysis'!B13:C24,"KO",'Game analysis'!D13:D24)</f>
        <v>0</v>
      </c>
      <c r="D10" s="68" t="str">
        <f t="shared" si="0"/>
        <v>0</v>
      </c>
      <c r="E10" s="71">
        <f t="shared" si="1"/>
        <v>0</v>
      </c>
      <c r="F10" s="72" t="s">
        <v>21</v>
      </c>
      <c r="G10" s="70">
        <f>COUNTIF('Game analysis'!E13:F24,"KO")</f>
        <v>0</v>
      </c>
      <c r="H10" s="69">
        <f ca="1">SUMIF('Game analysis'!E13:F24,"KO",'Game analysis'!G13:G24)</f>
        <v>0</v>
      </c>
      <c r="I10" s="68" t="str">
        <f t="shared" si="2"/>
        <v>0</v>
      </c>
      <c r="J10" s="67">
        <f t="shared" si="3"/>
        <v>0</v>
      </c>
    </row>
    <row r="11" spans="1:13" ht="19.5" customHeight="1" x14ac:dyDescent="0.2">
      <c r="A11" s="72" t="s">
        <v>22</v>
      </c>
      <c r="B11" s="70">
        <f>COUNTIF('Game analysis'!B13:C24,"LS")</f>
        <v>0</v>
      </c>
      <c r="C11" s="69">
        <f ca="1">SUMIF('Game analysis'!B13:C24,"LS",'Game analysis'!D13:D24)</f>
        <v>0</v>
      </c>
      <c r="D11" s="68" t="str">
        <f t="shared" si="0"/>
        <v>0</v>
      </c>
      <c r="E11" s="71">
        <f t="shared" si="1"/>
        <v>0</v>
      </c>
      <c r="F11" s="72" t="s">
        <v>22</v>
      </c>
      <c r="G11" s="70">
        <f>COUNTIF('Game analysis'!E13:F24,"LS")</f>
        <v>0</v>
      </c>
      <c r="H11" s="69">
        <f ca="1">SUMIF('Game analysis'!E13:F24,"LS",'Game analysis'!G13:G24)</f>
        <v>0</v>
      </c>
      <c r="I11" s="68" t="str">
        <f t="shared" si="2"/>
        <v>0</v>
      </c>
      <c r="J11" s="67">
        <f t="shared" si="3"/>
        <v>0</v>
      </c>
    </row>
    <row r="12" spans="1:13" ht="19.5" customHeight="1" x14ac:dyDescent="0.2">
      <c r="A12" s="65" t="s">
        <v>24</v>
      </c>
      <c r="B12" s="70">
        <f>COUNTIF('Game analysis'!B13:C24,"RU")</f>
        <v>0</v>
      </c>
      <c r="C12" s="69">
        <f ca="1">SUMIF('Game analysis'!B13:C24,"RU",'Game analysis'!D14:D25)</f>
        <v>0</v>
      </c>
      <c r="D12" s="68" t="str">
        <f t="shared" si="0"/>
        <v>0</v>
      </c>
      <c r="E12" s="71">
        <f t="shared" si="1"/>
        <v>0</v>
      </c>
      <c r="F12" s="65" t="s">
        <v>24</v>
      </c>
      <c r="G12" s="70">
        <f>COUNTIF('Game analysis'!E13:F24,"RU")</f>
        <v>0</v>
      </c>
      <c r="H12" s="69">
        <f ca="1">SUMIF('Game analysis'!E13:F24,"RU",'Game analysis'!G14:G25)</f>
        <v>0</v>
      </c>
      <c r="I12" s="68" t="str">
        <f t="shared" si="2"/>
        <v>0</v>
      </c>
      <c r="J12" s="67">
        <f t="shared" si="3"/>
        <v>0</v>
      </c>
    </row>
    <row r="13" spans="1:13" ht="19.5" customHeight="1" thickBot="1" x14ac:dyDescent="0.25">
      <c r="A13" s="65" t="s">
        <v>25</v>
      </c>
      <c r="B13" s="64">
        <f>COUNTIF('Game analysis'!B13:C24,"SS")</f>
        <v>0</v>
      </c>
      <c r="C13" s="63">
        <f ca="1">SUMIF('Game analysis'!B13:C24,"SS",'Game analysis'!D13:D24)</f>
        <v>0</v>
      </c>
      <c r="D13" s="62" t="str">
        <f t="shared" si="0"/>
        <v>0</v>
      </c>
      <c r="E13" s="66">
        <f t="shared" si="1"/>
        <v>0</v>
      </c>
      <c r="F13" s="65" t="s">
        <v>25</v>
      </c>
      <c r="G13" s="64">
        <f>COUNTIF('Game analysis'!E13:F24,"SS")</f>
        <v>0</v>
      </c>
      <c r="H13" s="63">
        <f ca="1">SUMIF('Game analysis'!E13:F24,"SS",'Game analysis'!G13:G24)</f>
        <v>0</v>
      </c>
      <c r="I13" s="62" t="str">
        <f t="shared" si="2"/>
        <v>0</v>
      </c>
      <c r="J13" s="61">
        <f t="shared" si="3"/>
        <v>0</v>
      </c>
    </row>
    <row r="14" spans="1:13" ht="24.75" customHeight="1" thickBot="1" x14ac:dyDescent="0.25">
      <c r="A14" s="60" t="s">
        <v>10</v>
      </c>
      <c r="B14" s="57">
        <f>SUM(B6:B13)</f>
        <v>0</v>
      </c>
      <c r="C14" s="56">
        <f ca="1">SUM(C6:C13)</f>
        <v>0</v>
      </c>
      <c r="D14" s="55">
        <f ca="1">C14/6</f>
        <v>0</v>
      </c>
      <c r="E14" s="59">
        <f ca="1">D14/5*100</f>
        <v>0</v>
      </c>
      <c r="F14" s="85" t="s">
        <v>10</v>
      </c>
      <c r="G14" s="57">
        <f>SUM(G6:G13)</f>
        <v>0</v>
      </c>
      <c r="H14" s="56">
        <f ca="1">SUM(H6:H13)</f>
        <v>0</v>
      </c>
      <c r="I14" s="55">
        <f ca="1">H14/6</f>
        <v>0</v>
      </c>
      <c r="J14" s="54">
        <f ca="1">I14/5*100</f>
        <v>0</v>
      </c>
    </row>
    <row r="15" spans="1:13" ht="15" customHeight="1" thickBot="1" x14ac:dyDescent="0.25"/>
    <row r="16" spans="1:13" ht="24.75" customHeight="1" thickBot="1" x14ac:dyDescent="0.25">
      <c r="A16" s="173" t="s">
        <v>11</v>
      </c>
      <c r="B16" s="174"/>
      <c r="C16" s="174"/>
      <c r="D16" s="174"/>
      <c r="E16" s="174"/>
      <c r="F16" s="174"/>
      <c r="G16" s="174"/>
      <c r="H16" s="174"/>
      <c r="I16" s="174"/>
      <c r="J16" s="175"/>
    </row>
    <row r="17" spans="1:10" ht="19.5" customHeight="1" thickBot="1" x14ac:dyDescent="0.25">
      <c r="A17" s="181" t="s">
        <v>8</v>
      </c>
      <c r="B17" s="182"/>
      <c r="C17" s="182"/>
      <c r="D17" s="182"/>
      <c r="E17" s="183"/>
      <c r="F17" s="184" t="s">
        <v>9</v>
      </c>
      <c r="G17" s="185"/>
      <c r="H17" s="185"/>
      <c r="I17" s="185"/>
      <c r="J17" s="186"/>
    </row>
    <row r="18" spans="1:10" ht="19.5" customHeight="1" thickBot="1" x14ac:dyDescent="0.25">
      <c r="A18" s="84" t="s">
        <v>12</v>
      </c>
      <c r="B18" s="81" t="s">
        <v>69</v>
      </c>
      <c r="C18" s="80" t="s">
        <v>6</v>
      </c>
      <c r="D18" s="80" t="s">
        <v>16</v>
      </c>
      <c r="E18" s="83" t="s">
        <v>15</v>
      </c>
      <c r="F18" s="87" t="s">
        <v>12</v>
      </c>
      <c r="G18" s="81" t="s">
        <v>69</v>
      </c>
      <c r="H18" s="80" t="s">
        <v>6</v>
      </c>
      <c r="I18" s="80" t="s">
        <v>16</v>
      </c>
      <c r="J18" s="79" t="s">
        <v>15</v>
      </c>
    </row>
    <row r="19" spans="1:10" ht="19.5" customHeight="1" x14ac:dyDescent="0.2">
      <c r="A19" s="77" t="s">
        <v>18</v>
      </c>
      <c r="B19" s="76">
        <f>COUNTIF('Game analysis'!J13:K24,"AS")</f>
        <v>0</v>
      </c>
      <c r="C19" s="75">
        <f ca="1">SUMIF('Game analysis'!J13:K24,"AS",'Game analysis'!L13:L24)</f>
        <v>0</v>
      </c>
      <c r="D19" s="74" t="str">
        <f t="shared" ref="D19:D26" si="4">IF(B19=0,"0",C19/B19)</f>
        <v>0</v>
      </c>
      <c r="E19" s="78">
        <f t="shared" ref="E19:E26" si="5">(D19*100)/5</f>
        <v>0</v>
      </c>
      <c r="F19" s="77" t="s">
        <v>18</v>
      </c>
      <c r="G19" s="76">
        <f>COUNTIF('Game analysis'!M13:N24,"AS")</f>
        <v>0</v>
      </c>
      <c r="H19" s="75">
        <f ca="1">SUMIF('Game analysis'!M13:N24,"AS",'Game analysis'!O13:O24)</f>
        <v>0</v>
      </c>
      <c r="I19" s="74" t="str">
        <f t="shared" ref="I19:I26" si="6">IF(G19=0,"0",H19/G19)</f>
        <v>0</v>
      </c>
      <c r="J19" s="73">
        <f t="shared" ref="J19:J26" si="7">(I19*100)/5</f>
        <v>0</v>
      </c>
    </row>
    <row r="20" spans="1:10" ht="19.5" customHeight="1" x14ac:dyDescent="0.2">
      <c r="A20" s="72" t="s">
        <v>19</v>
      </c>
      <c r="B20" s="76">
        <f>COUNTIF('Game analysis'!J13:K24,"BS")</f>
        <v>0</v>
      </c>
      <c r="C20" s="69">
        <f ca="1">SUMIF('Game analysis'!J13:K24,"BS",'Game analysis'!L13:L24)</f>
        <v>0</v>
      </c>
      <c r="D20" s="74" t="str">
        <f t="shared" si="4"/>
        <v>0</v>
      </c>
      <c r="E20" s="71">
        <f t="shared" si="5"/>
        <v>0</v>
      </c>
      <c r="F20" s="72" t="s">
        <v>19</v>
      </c>
      <c r="G20" s="70">
        <f>COUNTIF('Game analysis'!M13:N24,"BS")</f>
        <v>0</v>
      </c>
      <c r="H20" s="69">
        <f ca="1">SUMIF('Game analysis'!M13:N24,"BS",'Game analysis'!O13:O24)</f>
        <v>0</v>
      </c>
      <c r="I20" s="74" t="str">
        <f t="shared" si="6"/>
        <v>0</v>
      </c>
      <c r="J20" s="67">
        <f t="shared" si="7"/>
        <v>0</v>
      </c>
    </row>
    <row r="21" spans="1:10" ht="19.5" customHeight="1" x14ac:dyDescent="0.2">
      <c r="A21" s="72" t="s">
        <v>20</v>
      </c>
      <c r="B21" s="76">
        <f>COUNTIF('Game analysis'!J13:K24,"PS")</f>
        <v>0</v>
      </c>
      <c r="C21" s="69">
        <f ca="1">SUMIF('Game analysis'!J13:K24,"PS",'Game analysis'!L13:L24)</f>
        <v>0</v>
      </c>
      <c r="D21" s="74" t="str">
        <f t="shared" si="4"/>
        <v>0</v>
      </c>
      <c r="E21" s="71">
        <f t="shared" si="5"/>
        <v>0</v>
      </c>
      <c r="F21" s="72" t="s">
        <v>20</v>
      </c>
      <c r="G21" s="70">
        <f>COUNTIF('Game analysis'!M13:N24,"PS")</f>
        <v>0</v>
      </c>
      <c r="H21" s="69">
        <f ca="1">SUMIF('Game analysis'!M13:N24,"PS",'Game analysis'!O13:O24)</f>
        <v>0</v>
      </c>
      <c r="I21" s="74" t="str">
        <f t="shared" si="6"/>
        <v>0</v>
      </c>
      <c r="J21" s="67">
        <f t="shared" si="7"/>
        <v>0</v>
      </c>
    </row>
    <row r="22" spans="1:10" ht="19.5" customHeight="1" x14ac:dyDescent="0.2">
      <c r="A22" s="72" t="s">
        <v>23</v>
      </c>
      <c r="B22" s="76">
        <f>COUNTIF('Game analysis'!J13:K24,"RS")</f>
        <v>0</v>
      </c>
      <c r="C22" s="69">
        <f ca="1">SUMIF('Game analysis'!J13:K24,"RS",'Game analysis'!L13:L24)</f>
        <v>0</v>
      </c>
      <c r="D22" s="74" t="str">
        <f t="shared" si="4"/>
        <v>0</v>
      </c>
      <c r="E22" s="71">
        <f t="shared" si="5"/>
        <v>0</v>
      </c>
      <c r="F22" s="72" t="s">
        <v>23</v>
      </c>
      <c r="G22" s="70">
        <f>COUNTIF('Game analysis'!M13:N24,"RS")</f>
        <v>0</v>
      </c>
      <c r="H22" s="69">
        <f ca="1">SUMIF('Game analysis'!M13:N24,"RS",'Game analysis'!O13:O24)</f>
        <v>0</v>
      </c>
      <c r="I22" s="74" t="str">
        <f t="shared" si="6"/>
        <v>0</v>
      </c>
      <c r="J22" s="67">
        <f t="shared" si="7"/>
        <v>0</v>
      </c>
    </row>
    <row r="23" spans="1:10" ht="19.5" customHeight="1" x14ac:dyDescent="0.2">
      <c r="A23" s="72" t="s">
        <v>21</v>
      </c>
      <c r="B23" s="76">
        <f>COUNTIF('Game analysis'!J13:K24,"KO")</f>
        <v>0</v>
      </c>
      <c r="C23" s="69">
        <f ca="1">SUMIF('Game analysis'!J13:K24,"KO",'Game analysis'!L13:L24)</f>
        <v>0</v>
      </c>
      <c r="D23" s="74" t="str">
        <f t="shared" si="4"/>
        <v>0</v>
      </c>
      <c r="E23" s="71">
        <f t="shared" si="5"/>
        <v>0</v>
      </c>
      <c r="F23" s="72" t="s">
        <v>21</v>
      </c>
      <c r="G23" s="70">
        <f>COUNTIF('Game analysis'!M13:N24,"KO")</f>
        <v>0</v>
      </c>
      <c r="H23" s="69">
        <f ca="1">SUMIF('Game analysis'!M13:N24,"KO",'Game analysis'!O13:O24)</f>
        <v>0</v>
      </c>
      <c r="I23" s="74" t="str">
        <f t="shared" si="6"/>
        <v>0</v>
      </c>
      <c r="J23" s="67">
        <f t="shared" si="7"/>
        <v>0</v>
      </c>
    </row>
    <row r="24" spans="1:10" ht="19.5" customHeight="1" x14ac:dyDescent="0.2">
      <c r="A24" s="72" t="s">
        <v>22</v>
      </c>
      <c r="B24" s="76">
        <f>COUNTIF('Game analysis'!J13:K24,"LS")</f>
        <v>0</v>
      </c>
      <c r="C24" s="69">
        <f ca="1">SUMIF('Game analysis'!J14:K25,"LS",'Game analysis'!L14:L25)</f>
        <v>0</v>
      </c>
      <c r="D24" s="74" t="str">
        <f t="shared" si="4"/>
        <v>0</v>
      </c>
      <c r="E24" s="71">
        <f t="shared" si="5"/>
        <v>0</v>
      </c>
      <c r="F24" s="72" t="s">
        <v>22</v>
      </c>
      <c r="G24" s="70">
        <f>COUNTIF('Game analysis'!M13:N24,"LS")</f>
        <v>0</v>
      </c>
      <c r="H24" s="69">
        <f ca="1">SUMIF('Game analysis'!M13:N24,"LS",'Game analysis'!O14:O25)</f>
        <v>0</v>
      </c>
      <c r="I24" s="74" t="str">
        <f t="shared" si="6"/>
        <v>0</v>
      </c>
      <c r="J24" s="67">
        <f t="shared" si="7"/>
        <v>0</v>
      </c>
    </row>
    <row r="25" spans="1:10" ht="19.5" customHeight="1" x14ac:dyDescent="0.2">
      <c r="A25" s="65" t="s">
        <v>24</v>
      </c>
      <c r="B25" s="76">
        <f>COUNTIF('Game analysis'!J13:K24,"RU")</f>
        <v>0</v>
      </c>
      <c r="C25" s="69">
        <f ca="1">SUMIF('Game analysis'!J13:K24,"RU",'Game analysis'!L13:L24)</f>
        <v>0</v>
      </c>
      <c r="D25" s="74" t="str">
        <f t="shared" si="4"/>
        <v>0</v>
      </c>
      <c r="E25" s="71">
        <f t="shared" si="5"/>
        <v>0</v>
      </c>
      <c r="F25" s="65" t="s">
        <v>24</v>
      </c>
      <c r="G25" s="70">
        <f>COUNTIF('Game analysis'!M13:N24,"RU")</f>
        <v>0</v>
      </c>
      <c r="H25" s="69">
        <f ca="1">SUMIF('Game analysis'!M13:N24,"RU",'Game analysis'!O13:O24)</f>
        <v>0</v>
      </c>
      <c r="I25" s="74" t="str">
        <f t="shared" si="6"/>
        <v>0</v>
      </c>
      <c r="J25" s="67">
        <f t="shared" si="7"/>
        <v>0</v>
      </c>
    </row>
    <row r="26" spans="1:10" ht="19.5" customHeight="1" thickBot="1" x14ac:dyDescent="0.25">
      <c r="A26" s="65" t="s">
        <v>25</v>
      </c>
      <c r="B26" s="89">
        <f>COUNTIF('Game analysis'!J13:K24,"SS")</f>
        <v>0</v>
      </c>
      <c r="C26" s="63">
        <f ca="1">SUMIF('Game analysis'!J13:K24,"SS",'Game analysis'!L13:L24)</f>
        <v>0</v>
      </c>
      <c r="D26" s="88" t="str">
        <f t="shared" si="4"/>
        <v>0</v>
      </c>
      <c r="E26" s="66">
        <f t="shared" si="5"/>
        <v>0</v>
      </c>
      <c r="F26" s="65" t="s">
        <v>25</v>
      </c>
      <c r="G26" s="64">
        <f>COUNTIF('Game analysis'!M13:N24,"SS")</f>
        <v>0</v>
      </c>
      <c r="H26" s="63">
        <f ca="1">SUMIF('Game analysis'!M13:N24,"SS",'Game analysis'!O13:O24)</f>
        <v>0</v>
      </c>
      <c r="I26" s="88" t="str">
        <f t="shared" si="6"/>
        <v>0</v>
      </c>
      <c r="J26" s="61">
        <f t="shared" si="7"/>
        <v>0</v>
      </c>
    </row>
    <row r="27" spans="1:10" ht="24.75" customHeight="1" thickBot="1" x14ac:dyDescent="0.25">
      <c r="A27" s="60" t="s">
        <v>6</v>
      </c>
      <c r="B27" s="57">
        <f>SUM(B19:B26)</f>
        <v>0</v>
      </c>
      <c r="C27" s="56">
        <f ca="1">SUM(C19:C26)</f>
        <v>0</v>
      </c>
      <c r="D27" s="55">
        <f ca="1">C27/6</f>
        <v>0</v>
      </c>
      <c r="E27" s="59">
        <f ca="1">D27/5*100</f>
        <v>0</v>
      </c>
      <c r="F27" s="85" t="s">
        <v>10</v>
      </c>
      <c r="G27" s="57">
        <f>SUM(G19:G26)</f>
        <v>0</v>
      </c>
      <c r="H27" s="56">
        <f ca="1">SUM(H19:H26)</f>
        <v>0</v>
      </c>
      <c r="I27" s="55">
        <f ca="1">H27/6</f>
        <v>0</v>
      </c>
      <c r="J27" s="54">
        <f ca="1">I27/5*100</f>
        <v>0</v>
      </c>
    </row>
    <row r="28" spans="1:10" ht="15" customHeight="1" thickBot="1" x14ac:dyDescent="0.25"/>
    <row r="29" spans="1:10" ht="24.75" customHeight="1" thickBot="1" x14ac:dyDescent="0.25">
      <c r="A29" s="173" t="s">
        <v>13</v>
      </c>
      <c r="B29" s="174"/>
      <c r="C29" s="174"/>
      <c r="D29" s="174"/>
      <c r="E29" s="174"/>
      <c r="F29" s="174"/>
      <c r="G29" s="174"/>
      <c r="H29" s="174"/>
      <c r="I29" s="174"/>
      <c r="J29" s="175"/>
    </row>
    <row r="30" spans="1:10" ht="19.5" customHeight="1" thickBot="1" x14ac:dyDescent="0.25">
      <c r="A30" s="176" t="s">
        <v>8</v>
      </c>
      <c r="B30" s="177"/>
      <c r="C30" s="177"/>
      <c r="D30" s="177"/>
      <c r="E30" s="178"/>
      <c r="F30" s="179" t="s">
        <v>9</v>
      </c>
      <c r="G30" s="179"/>
      <c r="H30" s="179"/>
      <c r="I30" s="179"/>
      <c r="J30" s="180"/>
    </row>
    <row r="31" spans="1:10" ht="19.5" customHeight="1" thickBot="1" x14ac:dyDescent="0.25">
      <c r="A31" s="84" t="s">
        <v>12</v>
      </c>
      <c r="B31" s="81" t="s">
        <v>69</v>
      </c>
      <c r="C31" s="80" t="s">
        <v>6</v>
      </c>
      <c r="D31" s="80" t="s">
        <v>16</v>
      </c>
      <c r="E31" s="83" t="s">
        <v>15</v>
      </c>
      <c r="F31" s="87" t="s">
        <v>12</v>
      </c>
      <c r="G31" s="81" t="s">
        <v>69</v>
      </c>
      <c r="H31" s="80" t="s">
        <v>6</v>
      </c>
      <c r="I31" s="80" t="s">
        <v>70</v>
      </c>
      <c r="J31" s="79" t="s">
        <v>15</v>
      </c>
    </row>
    <row r="32" spans="1:10" ht="19.5" customHeight="1" x14ac:dyDescent="0.2">
      <c r="A32" s="77" t="s">
        <v>18</v>
      </c>
      <c r="B32" s="76">
        <f>COUNTIF('Game analysis'!B33:C44,"AS")</f>
        <v>0</v>
      </c>
      <c r="C32" s="75">
        <f ca="1">SUMIF('Game analysis'!B33:C44,"AS",'Game analysis'!D33:D44)</f>
        <v>0</v>
      </c>
      <c r="D32" s="74" t="str">
        <f t="shared" ref="D32:D39" si="8">IF(B32=0,"0",C32/B32)</f>
        <v>0</v>
      </c>
      <c r="E32" s="78">
        <f t="shared" ref="E32:E39" si="9">(D32*100)/5</f>
        <v>0</v>
      </c>
      <c r="F32" s="77" t="s">
        <v>18</v>
      </c>
      <c r="G32" s="76">
        <f>COUNTIF('Game analysis'!E33:F44,"AS")</f>
        <v>0</v>
      </c>
      <c r="H32" s="75">
        <f ca="1">SUMIF('Game analysis'!E33:F44,"AS",'Game analysis'!G33:G44)</f>
        <v>0</v>
      </c>
      <c r="I32" s="74" t="str">
        <f t="shared" ref="I32:I39" si="10">IF(G32=0,"0",H32/G32)</f>
        <v>0</v>
      </c>
      <c r="J32" s="73">
        <f t="shared" ref="J32:J39" si="11">(I32*100)/5</f>
        <v>0</v>
      </c>
    </row>
    <row r="33" spans="1:14" ht="19.5" customHeight="1" x14ac:dyDescent="0.2">
      <c r="A33" s="72" t="s">
        <v>19</v>
      </c>
      <c r="B33" s="70">
        <f>COUNTIF('Game analysis'!B33:C44,"BS")</f>
        <v>0</v>
      </c>
      <c r="C33" s="69">
        <f ca="1">SUMIF('Game analysis'!B33:C44,"BS",'Game analysis'!D33:D44)</f>
        <v>0</v>
      </c>
      <c r="D33" s="68" t="str">
        <f t="shared" si="8"/>
        <v>0</v>
      </c>
      <c r="E33" s="71">
        <f t="shared" si="9"/>
        <v>0</v>
      </c>
      <c r="F33" s="72" t="s">
        <v>19</v>
      </c>
      <c r="G33" s="70">
        <f>COUNTIF('Game analysis'!E33:F44,"BS")</f>
        <v>0</v>
      </c>
      <c r="H33" s="69">
        <f ca="1">SUMIF('Game analysis'!E33:F44,"BS",'Game analysis'!G33:G44)</f>
        <v>0</v>
      </c>
      <c r="I33" s="68" t="str">
        <f t="shared" si="10"/>
        <v>0</v>
      </c>
      <c r="J33" s="67">
        <f t="shared" si="11"/>
        <v>0</v>
      </c>
    </row>
    <row r="34" spans="1:14" ht="19.5" customHeight="1" x14ac:dyDescent="0.2">
      <c r="A34" s="72" t="s">
        <v>20</v>
      </c>
      <c r="B34" s="70">
        <f>COUNTIF('Game analysis'!B33:C44,"PS")</f>
        <v>0</v>
      </c>
      <c r="C34" s="69">
        <f ca="1">SUMIF('Game analysis'!B33:C44,"PS",'Game analysis'!D33:D44)</f>
        <v>0</v>
      </c>
      <c r="D34" s="68" t="str">
        <f t="shared" si="8"/>
        <v>0</v>
      </c>
      <c r="E34" s="71">
        <f t="shared" si="9"/>
        <v>0</v>
      </c>
      <c r="F34" s="72" t="s">
        <v>20</v>
      </c>
      <c r="G34" s="70">
        <f>COUNTIF('Game analysis'!E33:F44,"PS")</f>
        <v>0</v>
      </c>
      <c r="H34" s="69">
        <f ca="1">SUMIF('Game analysis'!E33:F44,"PS",'Game analysis'!G33:G44)</f>
        <v>0</v>
      </c>
      <c r="I34" s="68" t="str">
        <f t="shared" si="10"/>
        <v>0</v>
      </c>
      <c r="J34" s="67">
        <f t="shared" si="11"/>
        <v>0</v>
      </c>
    </row>
    <row r="35" spans="1:14" ht="19.5" customHeight="1" x14ac:dyDescent="0.2">
      <c r="A35" s="72" t="s">
        <v>23</v>
      </c>
      <c r="B35" s="70">
        <f>COUNTIF('Game analysis'!B33:C44,"RS")</f>
        <v>0</v>
      </c>
      <c r="C35" s="69">
        <f ca="1">SUMIF('Game analysis'!B33:C44,"RS",'Game analysis'!D33:D44)</f>
        <v>0</v>
      </c>
      <c r="D35" s="68" t="str">
        <f t="shared" si="8"/>
        <v>0</v>
      </c>
      <c r="E35" s="71">
        <f t="shared" si="9"/>
        <v>0</v>
      </c>
      <c r="F35" s="72" t="s">
        <v>23</v>
      </c>
      <c r="G35" s="70">
        <f>COUNTIF('Game analysis'!E33:F44,"RS")</f>
        <v>0</v>
      </c>
      <c r="H35" s="69">
        <f ca="1">SUMIF('Game analysis'!E33:F44,"RS",'Game analysis'!G33:G44)</f>
        <v>0</v>
      </c>
      <c r="I35" s="68" t="str">
        <f t="shared" si="10"/>
        <v>0</v>
      </c>
      <c r="J35" s="67">
        <f t="shared" si="11"/>
        <v>0</v>
      </c>
    </row>
    <row r="36" spans="1:14" ht="19.5" customHeight="1" x14ac:dyDescent="0.2">
      <c r="A36" s="72" t="s">
        <v>21</v>
      </c>
      <c r="B36" s="70">
        <f>COUNTIF('Game analysis'!B33:C44,"KO")</f>
        <v>0</v>
      </c>
      <c r="C36" s="69">
        <f ca="1">SUMIF('Game analysis'!B33:C44,"KO",'Game analysis'!D33:D44)</f>
        <v>0</v>
      </c>
      <c r="D36" s="68" t="str">
        <f t="shared" si="8"/>
        <v>0</v>
      </c>
      <c r="E36" s="71">
        <f t="shared" si="9"/>
        <v>0</v>
      </c>
      <c r="F36" s="72" t="s">
        <v>21</v>
      </c>
      <c r="G36" s="70">
        <f>COUNTIF('Game analysis'!E33:F44,"KO")</f>
        <v>0</v>
      </c>
      <c r="H36" s="69">
        <f ca="1">SUMIF('Game analysis'!E33:F44,"KO",'Game analysis'!G33:G44)</f>
        <v>0</v>
      </c>
      <c r="I36" s="68" t="str">
        <f t="shared" si="10"/>
        <v>0</v>
      </c>
      <c r="J36" s="67">
        <f t="shared" si="11"/>
        <v>0</v>
      </c>
      <c r="N36" s="86"/>
    </row>
    <row r="37" spans="1:14" ht="19.5" customHeight="1" x14ac:dyDescent="0.2">
      <c r="A37" s="72" t="s">
        <v>22</v>
      </c>
      <c r="B37" s="70">
        <f>COUNTIF('Game analysis'!B33:C44,"LS")</f>
        <v>0</v>
      </c>
      <c r="C37" s="69">
        <f ca="1">SUMIF('Game analysis'!B33:C44,"LS",'Game analysis'!D33:D44)</f>
        <v>0</v>
      </c>
      <c r="D37" s="68" t="str">
        <f t="shared" si="8"/>
        <v>0</v>
      </c>
      <c r="E37" s="71">
        <f t="shared" si="9"/>
        <v>0</v>
      </c>
      <c r="F37" s="72" t="s">
        <v>22</v>
      </c>
      <c r="G37" s="70">
        <f>COUNTIF('Game analysis'!E33:F44,"LS")</f>
        <v>0</v>
      </c>
      <c r="H37" s="69">
        <f ca="1">SUMIF('Game analysis'!E33:F44,"LS",'Game analysis'!G33:G44)</f>
        <v>0</v>
      </c>
      <c r="I37" s="68" t="str">
        <f t="shared" si="10"/>
        <v>0</v>
      </c>
      <c r="J37" s="67">
        <f t="shared" si="11"/>
        <v>0</v>
      </c>
      <c r="N37" s="86"/>
    </row>
    <row r="38" spans="1:14" ht="19.5" customHeight="1" x14ac:dyDescent="0.2">
      <c r="A38" s="65" t="s">
        <v>24</v>
      </c>
      <c r="B38" s="70">
        <f>COUNTIF('Game analysis'!B33:C44,"RU")</f>
        <v>0</v>
      </c>
      <c r="C38" s="69">
        <f ca="1">SUMIF('Game analysis'!B33:C44,"RU",'Game analysis'!D33:D44)</f>
        <v>0</v>
      </c>
      <c r="D38" s="68" t="str">
        <f t="shared" si="8"/>
        <v>0</v>
      </c>
      <c r="E38" s="71">
        <f t="shared" si="9"/>
        <v>0</v>
      </c>
      <c r="F38" s="65" t="s">
        <v>24</v>
      </c>
      <c r="G38" s="70">
        <f>COUNTIF('Game analysis'!E33:F44,"RU")</f>
        <v>0</v>
      </c>
      <c r="H38" s="69">
        <f ca="1">SUMIF('Game analysis'!E33:F44,"RU",'Game analysis'!G33:G44)</f>
        <v>0</v>
      </c>
      <c r="I38" s="68" t="str">
        <f t="shared" si="10"/>
        <v>0</v>
      </c>
      <c r="J38" s="67">
        <f t="shared" si="11"/>
        <v>0</v>
      </c>
    </row>
    <row r="39" spans="1:14" ht="19.5" customHeight="1" thickBot="1" x14ac:dyDescent="0.25">
      <c r="A39" s="65" t="s">
        <v>25</v>
      </c>
      <c r="B39" s="64">
        <f>COUNTIF('Game analysis'!B33:C44,"SS")</f>
        <v>0</v>
      </c>
      <c r="C39" s="63">
        <f ca="1">SUMIF('Game analysis'!B33:C44,"SS",'Game analysis'!D33:D44)</f>
        <v>0</v>
      </c>
      <c r="D39" s="62" t="str">
        <f t="shared" si="8"/>
        <v>0</v>
      </c>
      <c r="E39" s="66">
        <f t="shared" si="9"/>
        <v>0</v>
      </c>
      <c r="F39" s="65" t="s">
        <v>25</v>
      </c>
      <c r="G39" s="64">
        <f>COUNTIF('Game analysis'!E33:F44,"SS")</f>
        <v>0</v>
      </c>
      <c r="H39" s="63">
        <f ca="1">SUMIF('Game analysis'!E33:F44,"SS",'Game analysis'!G33:G44)</f>
        <v>0</v>
      </c>
      <c r="I39" s="62" t="str">
        <f t="shared" si="10"/>
        <v>0</v>
      </c>
      <c r="J39" s="61">
        <f t="shared" si="11"/>
        <v>0</v>
      </c>
    </row>
    <row r="40" spans="1:14" ht="24.75" customHeight="1" thickBot="1" x14ac:dyDescent="0.25">
      <c r="A40" s="60" t="s">
        <v>10</v>
      </c>
      <c r="B40" s="57">
        <f>SUM(B32:B39)</f>
        <v>0</v>
      </c>
      <c r="C40" s="56">
        <f ca="1">SUM(C32:C39)</f>
        <v>0</v>
      </c>
      <c r="D40" s="55">
        <f ca="1">C40/6</f>
        <v>0</v>
      </c>
      <c r="E40" s="59">
        <f ca="1">D40/5*100</f>
        <v>0</v>
      </c>
      <c r="F40" s="85" t="s">
        <v>10</v>
      </c>
      <c r="G40" s="57">
        <f>SUM(G32:G39)</f>
        <v>0</v>
      </c>
      <c r="H40" s="56">
        <f ca="1">SUM(H32:H39)</f>
        <v>0</v>
      </c>
      <c r="I40" s="55">
        <f ca="1">H40/6</f>
        <v>0</v>
      </c>
      <c r="J40" s="54">
        <f ca="1">I40/5*100</f>
        <v>0</v>
      </c>
    </row>
    <row r="41" spans="1:14" ht="15" customHeight="1" thickBot="1" x14ac:dyDescent="0.25"/>
    <row r="42" spans="1:14" ht="24.75" customHeight="1" thickBot="1" x14ac:dyDescent="0.25">
      <c r="A42" s="173" t="s">
        <v>14</v>
      </c>
      <c r="B42" s="174"/>
      <c r="C42" s="174"/>
      <c r="D42" s="174"/>
      <c r="E42" s="174"/>
      <c r="F42" s="174"/>
      <c r="G42" s="174"/>
      <c r="H42" s="174"/>
      <c r="I42" s="174"/>
      <c r="J42" s="175"/>
    </row>
    <row r="43" spans="1:14" ht="19.5" customHeight="1" thickBot="1" x14ac:dyDescent="0.25">
      <c r="A43" s="176" t="s">
        <v>8</v>
      </c>
      <c r="B43" s="177"/>
      <c r="C43" s="177"/>
      <c r="D43" s="177"/>
      <c r="E43" s="178"/>
      <c r="F43" s="179" t="s">
        <v>9</v>
      </c>
      <c r="G43" s="179"/>
      <c r="H43" s="179"/>
      <c r="I43" s="179"/>
      <c r="J43" s="180"/>
    </row>
    <row r="44" spans="1:14" ht="19.5" customHeight="1" thickBot="1" x14ac:dyDescent="0.25">
      <c r="A44" s="84" t="s">
        <v>12</v>
      </c>
      <c r="B44" s="81" t="s">
        <v>69</v>
      </c>
      <c r="C44" s="80" t="s">
        <v>6</v>
      </c>
      <c r="D44" s="80" t="s">
        <v>16</v>
      </c>
      <c r="E44" s="83" t="s">
        <v>15</v>
      </c>
      <c r="F44" s="82" t="s">
        <v>12</v>
      </c>
      <c r="G44" s="81" t="s">
        <v>69</v>
      </c>
      <c r="H44" s="80" t="s">
        <v>6</v>
      </c>
      <c r="I44" s="80" t="s">
        <v>16</v>
      </c>
      <c r="J44" s="79" t="s">
        <v>15</v>
      </c>
    </row>
    <row r="45" spans="1:14" ht="19.5" customHeight="1" x14ac:dyDescent="0.2">
      <c r="A45" s="77" t="s">
        <v>18</v>
      </c>
      <c r="B45" s="76">
        <f>COUNTIF('Game analysis'!J33:K44,"AS")</f>
        <v>0</v>
      </c>
      <c r="C45" s="75">
        <f ca="1">SUMIF('Game analysis'!J33:K44,"AS",'Game analysis'!L33:L44)</f>
        <v>0</v>
      </c>
      <c r="D45" s="74" t="str">
        <f t="shared" ref="D45:D52" si="12">IF(B45=0,"0",C45/B45)</f>
        <v>0</v>
      </c>
      <c r="E45" s="78">
        <f t="shared" ref="E45:E52" si="13">(D45*100)/5</f>
        <v>0</v>
      </c>
      <c r="F45" s="77" t="s">
        <v>18</v>
      </c>
      <c r="G45" s="76">
        <f>COUNTIF('Game analysis'!M33:N44,"AS")</f>
        <v>0</v>
      </c>
      <c r="H45" s="75">
        <f ca="1">SUMIF('Game analysis'!M33:N44,"AS",'Game analysis'!O33:O44)</f>
        <v>0</v>
      </c>
      <c r="I45" s="74" t="str">
        <f t="shared" ref="I45:I52" si="14">IF(G45=0,"0",H45/G45)</f>
        <v>0</v>
      </c>
      <c r="J45" s="73">
        <f t="shared" ref="J45:J52" si="15">(I45*100)/5</f>
        <v>0</v>
      </c>
    </row>
    <row r="46" spans="1:14" ht="19.5" customHeight="1" x14ac:dyDescent="0.2">
      <c r="A46" s="72" t="s">
        <v>19</v>
      </c>
      <c r="B46" s="70">
        <f>COUNTIF('Game analysis'!J33:K44,"BS")</f>
        <v>0</v>
      </c>
      <c r="C46" s="69">
        <f ca="1">SUMIF('Game analysis'!J33:K44,"BS",'Game analysis'!L33:L44)</f>
        <v>0</v>
      </c>
      <c r="D46" s="68" t="str">
        <f t="shared" si="12"/>
        <v>0</v>
      </c>
      <c r="E46" s="71">
        <f t="shared" si="13"/>
        <v>0</v>
      </c>
      <c r="F46" s="72" t="s">
        <v>19</v>
      </c>
      <c r="G46" s="70">
        <f>COUNTIF('Game analysis'!M33:N44,"BS")</f>
        <v>0</v>
      </c>
      <c r="H46" s="69">
        <f ca="1">SUMIF('Game analysis'!M33:N44,"BS",'Game analysis'!O33:O44)</f>
        <v>0</v>
      </c>
      <c r="I46" s="68" t="str">
        <f t="shared" si="14"/>
        <v>0</v>
      </c>
      <c r="J46" s="67">
        <f t="shared" si="15"/>
        <v>0</v>
      </c>
    </row>
    <row r="47" spans="1:14" ht="19.5" customHeight="1" x14ac:dyDescent="0.2">
      <c r="A47" s="72" t="s">
        <v>20</v>
      </c>
      <c r="B47" s="70">
        <f>COUNTIF('Game analysis'!J33:K44,"PS")</f>
        <v>0</v>
      </c>
      <c r="C47" s="69">
        <f ca="1">SUMIF('Game analysis'!J33:L44,"PS",'Game analysis'!L33:L44)</f>
        <v>0</v>
      </c>
      <c r="D47" s="68" t="str">
        <f t="shared" si="12"/>
        <v>0</v>
      </c>
      <c r="E47" s="71">
        <f t="shared" si="13"/>
        <v>0</v>
      </c>
      <c r="F47" s="72" t="s">
        <v>20</v>
      </c>
      <c r="G47" s="70">
        <f>COUNTIF('Game analysis'!M33:N44,"PS")</f>
        <v>0</v>
      </c>
      <c r="H47" s="69">
        <f ca="1">SUMIF('Game analysis'!M33:N44,"PS",'Game analysis'!O33:O44)</f>
        <v>0</v>
      </c>
      <c r="I47" s="68" t="str">
        <f t="shared" si="14"/>
        <v>0</v>
      </c>
      <c r="J47" s="67">
        <f t="shared" si="15"/>
        <v>0</v>
      </c>
    </row>
    <row r="48" spans="1:14" ht="19.5" customHeight="1" x14ac:dyDescent="0.2">
      <c r="A48" s="72" t="s">
        <v>23</v>
      </c>
      <c r="B48" s="70">
        <f>COUNTIF('Game analysis'!J33:K44,"RS")</f>
        <v>0</v>
      </c>
      <c r="C48" s="69">
        <f ca="1">SUMIF('Game analysis'!J33:K44,"RS",'Game analysis'!L33:L44)</f>
        <v>0</v>
      </c>
      <c r="D48" s="68" t="str">
        <f t="shared" si="12"/>
        <v>0</v>
      </c>
      <c r="E48" s="71">
        <f t="shared" si="13"/>
        <v>0</v>
      </c>
      <c r="F48" s="72" t="s">
        <v>23</v>
      </c>
      <c r="G48" s="70">
        <f>COUNTIF('Game analysis'!M33:N44,"RS")</f>
        <v>0</v>
      </c>
      <c r="H48" s="69">
        <f ca="1">SUMIF('Game analysis'!M33:N44,"RS",'Game analysis'!O33:O44)</f>
        <v>0</v>
      </c>
      <c r="I48" s="68" t="str">
        <f t="shared" si="14"/>
        <v>0</v>
      </c>
      <c r="J48" s="67">
        <f t="shared" si="15"/>
        <v>0</v>
      </c>
    </row>
    <row r="49" spans="1:10" ht="19.5" customHeight="1" x14ac:dyDescent="0.2">
      <c r="A49" s="72" t="s">
        <v>21</v>
      </c>
      <c r="B49" s="70">
        <f>COUNTIF('Game analysis'!J33:K44,"KO")</f>
        <v>0</v>
      </c>
      <c r="C49" s="69">
        <f ca="1">SUMIF('Game analysis'!J33:K44,"KO",'Game analysis'!L33:L44)</f>
        <v>0</v>
      </c>
      <c r="D49" s="68" t="str">
        <f t="shared" si="12"/>
        <v>0</v>
      </c>
      <c r="E49" s="71">
        <f t="shared" si="13"/>
        <v>0</v>
      </c>
      <c r="F49" s="72" t="s">
        <v>21</v>
      </c>
      <c r="G49" s="70">
        <f>COUNTIF('Game analysis'!M33:N44,"KO")</f>
        <v>0</v>
      </c>
      <c r="H49" s="69">
        <f ca="1">SUMIF('Game analysis'!M33:N44,"KO",'Game analysis'!O33:O44)</f>
        <v>0</v>
      </c>
      <c r="I49" s="68" t="str">
        <f t="shared" si="14"/>
        <v>0</v>
      </c>
      <c r="J49" s="67">
        <f t="shared" si="15"/>
        <v>0</v>
      </c>
    </row>
    <row r="50" spans="1:10" ht="19.5" customHeight="1" x14ac:dyDescent="0.2">
      <c r="A50" s="72" t="s">
        <v>22</v>
      </c>
      <c r="B50" s="70">
        <f>COUNTIF('Game analysis'!J33:K44,"LS")</f>
        <v>0</v>
      </c>
      <c r="C50" s="69">
        <f ca="1">SUMIF('Game analysis'!J33:K44,"LS",'Game analysis'!L33:L44)</f>
        <v>0</v>
      </c>
      <c r="D50" s="68" t="str">
        <f t="shared" si="12"/>
        <v>0</v>
      </c>
      <c r="E50" s="71">
        <f t="shared" si="13"/>
        <v>0</v>
      </c>
      <c r="F50" s="72" t="s">
        <v>22</v>
      </c>
      <c r="G50" s="70">
        <f>COUNTIF('Game analysis'!M33:N44,"LS")</f>
        <v>0</v>
      </c>
      <c r="H50" s="69">
        <f ca="1">SUMIF('Game analysis'!M33:N44,"LS",'Game analysis'!O33:O44)</f>
        <v>0</v>
      </c>
      <c r="I50" s="68" t="str">
        <f t="shared" si="14"/>
        <v>0</v>
      </c>
      <c r="J50" s="67">
        <f t="shared" si="15"/>
        <v>0</v>
      </c>
    </row>
    <row r="51" spans="1:10" ht="19.5" customHeight="1" x14ac:dyDescent="0.2">
      <c r="A51" s="65" t="s">
        <v>24</v>
      </c>
      <c r="B51" s="70">
        <f>COUNTIF('Game analysis'!J33:K44,"RU")</f>
        <v>0</v>
      </c>
      <c r="C51" s="69">
        <f ca="1">SUMIF('Game analysis'!J33:K44,"RU",'Game analysis'!L33:L44)</f>
        <v>0</v>
      </c>
      <c r="D51" s="68" t="str">
        <f t="shared" si="12"/>
        <v>0</v>
      </c>
      <c r="E51" s="71">
        <f t="shared" si="13"/>
        <v>0</v>
      </c>
      <c r="F51" s="65" t="s">
        <v>24</v>
      </c>
      <c r="G51" s="70">
        <f>COUNTIF('Game analysis'!M33:N44,"RU")</f>
        <v>0</v>
      </c>
      <c r="H51" s="69">
        <f ca="1">SUMIF('Game analysis'!M33:N44,"RU",'Game analysis'!O33:O44)</f>
        <v>0</v>
      </c>
      <c r="I51" s="68" t="str">
        <f t="shared" si="14"/>
        <v>0</v>
      </c>
      <c r="J51" s="67">
        <f t="shared" si="15"/>
        <v>0</v>
      </c>
    </row>
    <row r="52" spans="1:10" ht="19.5" customHeight="1" thickBot="1" x14ac:dyDescent="0.25">
      <c r="A52" s="65" t="s">
        <v>25</v>
      </c>
      <c r="B52" s="64">
        <f>COUNTIF('Game analysis'!J33:K44,"SS")</f>
        <v>0</v>
      </c>
      <c r="C52" s="63">
        <f ca="1">SUMIF('Game analysis'!J33:K44,"SS",'Game analysis'!L33:L44)</f>
        <v>0</v>
      </c>
      <c r="D52" s="62" t="str">
        <f t="shared" si="12"/>
        <v>0</v>
      </c>
      <c r="E52" s="66">
        <f t="shared" si="13"/>
        <v>0</v>
      </c>
      <c r="F52" s="65" t="s">
        <v>25</v>
      </c>
      <c r="G52" s="64">
        <f>COUNTIF('Game analysis'!M33:N44,"SS")</f>
        <v>0</v>
      </c>
      <c r="H52" s="63">
        <f ca="1">SUMIF('Game analysis'!M33:N44,"SS",'Game analysis'!O33:O44)</f>
        <v>0</v>
      </c>
      <c r="I52" s="62" t="str">
        <f t="shared" si="14"/>
        <v>0</v>
      </c>
      <c r="J52" s="61">
        <f t="shared" si="15"/>
        <v>0</v>
      </c>
    </row>
    <row r="53" spans="1:10" ht="24.75" customHeight="1" thickBot="1" x14ac:dyDescent="0.25">
      <c r="A53" s="60" t="s">
        <v>10</v>
      </c>
      <c r="B53" s="57">
        <f>SUM(B45:B52)</f>
        <v>0</v>
      </c>
      <c r="C53" s="56">
        <f ca="1">SUM(C45:C52)</f>
        <v>0</v>
      </c>
      <c r="D53" s="55">
        <f ca="1">C53/6</f>
        <v>0</v>
      </c>
      <c r="E53" s="59">
        <f ca="1">D53/5*100</f>
        <v>0</v>
      </c>
      <c r="F53" s="58" t="s">
        <v>10</v>
      </c>
      <c r="G53" s="57">
        <f>SUM(G45:G52)</f>
        <v>0</v>
      </c>
      <c r="H53" s="56">
        <f ca="1">SUM(H45:H52)</f>
        <v>0</v>
      </c>
      <c r="I53" s="55">
        <f ca="1">H53/6</f>
        <v>0</v>
      </c>
      <c r="J53" s="54">
        <f ca="1">I53/5*100</f>
        <v>0</v>
      </c>
    </row>
    <row r="58" spans="1:10" ht="15.75" x14ac:dyDescent="0.2">
      <c r="E58" s="49"/>
    </row>
  </sheetData>
  <mergeCells count="13">
    <mergeCell ref="A17:E17"/>
    <mergeCell ref="F17:J17"/>
    <mergeCell ref="A1:J1"/>
    <mergeCell ref="A3:J3"/>
    <mergeCell ref="A4:E4"/>
    <mergeCell ref="F4:J4"/>
    <mergeCell ref="A16:J16"/>
    <mergeCell ref="A29:J29"/>
    <mergeCell ref="A30:E30"/>
    <mergeCell ref="F30:J30"/>
    <mergeCell ref="A42:J42"/>
    <mergeCell ref="A43:E43"/>
    <mergeCell ref="F43:J43"/>
  </mergeCells>
  <phoneticPr fontId="9" type="noConversion"/>
  <conditionalFormatting sqref="D6:D13">
    <cfRule type="expression" dxfId="209" priority="146"/>
    <cfRule type="expression" dxfId="208" priority="147"/>
  </conditionalFormatting>
  <conditionalFormatting sqref="E6:E14">
    <cfRule type="expression" dxfId="207" priority="145"/>
  </conditionalFormatting>
  <conditionalFormatting sqref="D14">
    <cfRule type="expression" dxfId="206" priority="144"/>
  </conditionalFormatting>
  <conditionalFormatting sqref="D6:E14">
    <cfRule type="expression" dxfId="205" priority="143"/>
  </conditionalFormatting>
  <conditionalFormatting sqref="D8 I8">
    <cfRule type="expression" dxfId="204" priority="142"/>
  </conditionalFormatting>
  <conditionalFormatting sqref="E8:E9 D7 D9 I9">
    <cfRule type="expression" dxfId="203" priority="141"/>
  </conditionalFormatting>
  <conditionalFormatting sqref="E7 D10:E10 I10">
    <cfRule type="expression" dxfId="202" priority="148"/>
  </conditionalFormatting>
  <conditionalFormatting sqref="D11:E12">
    <cfRule type="expression" dxfId="201" priority="149"/>
  </conditionalFormatting>
  <conditionalFormatting sqref="B6:B13">
    <cfRule type="expression" dxfId="200" priority="150"/>
    <cfRule type="expression" dxfId="199" priority="151"/>
  </conditionalFormatting>
  <conditionalFormatting sqref="E8 J8">
    <cfRule type="expression" dxfId="198" priority="152"/>
    <cfRule type="expression" dxfId="197" priority="153"/>
  </conditionalFormatting>
  <conditionalFormatting sqref="E9 J9">
    <cfRule type="expression" dxfId="196" priority="154"/>
    <cfRule type="expression" dxfId="195" priority="155"/>
  </conditionalFormatting>
  <conditionalFormatting sqref="E7">
    <cfRule type="expression" dxfId="194" priority="156"/>
    <cfRule type="expression" dxfId="193" priority="157"/>
  </conditionalFormatting>
  <conditionalFormatting sqref="E10 J10">
    <cfRule type="expression" dxfId="192" priority="158"/>
    <cfRule type="expression" dxfId="191" priority="159"/>
  </conditionalFormatting>
  <conditionalFormatting sqref="E6:E14">
    <cfRule type="expression" dxfId="190" priority="160"/>
    <cfRule type="expression" dxfId="189" priority="161"/>
  </conditionalFormatting>
  <conditionalFormatting sqref="I6:I13">
    <cfRule type="expression" dxfId="188" priority="131"/>
    <cfRule type="expression" dxfId="187" priority="132"/>
  </conditionalFormatting>
  <conditionalFormatting sqref="J6:J13">
    <cfRule type="expression" dxfId="186" priority="130"/>
  </conditionalFormatting>
  <conditionalFormatting sqref="I14">
    <cfRule type="expression" dxfId="185" priority="129"/>
  </conditionalFormatting>
  <conditionalFormatting sqref="I6:J14">
    <cfRule type="expression" dxfId="184" priority="128"/>
  </conditionalFormatting>
  <conditionalFormatting sqref="J8:J9 I7">
    <cfRule type="expression" dxfId="183" priority="127"/>
  </conditionalFormatting>
  <conditionalFormatting sqref="J10 J7">
    <cfRule type="expression" dxfId="182" priority="133"/>
  </conditionalFormatting>
  <conditionalFormatting sqref="I11:J12">
    <cfRule type="expression" dxfId="181" priority="134"/>
  </conditionalFormatting>
  <conditionalFormatting sqref="G6:G13">
    <cfRule type="expression" dxfId="180" priority="135"/>
    <cfRule type="expression" dxfId="179" priority="136"/>
  </conditionalFormatting>
  <conditionalFormatting sqref="J7">
    <cfRule type="expression" dxfId="178" priority="137"/>
    <cfRule type="expression" dxfId="177" priority="138"/>
  </conditionalFormatting>
  <conditionalFormatting sqref="J6:J13">
    <cfRule type="expression" dxfId="176" priority="139"/>
    <cfRule type="expression" dxfId="175" priority="140"/>
  </conditionalFormatting>
  <conditionalFormatting sqref="D13 I13">
    <cfRule type="expression" dxfId="174" priority="162"/>
  </conditionalFormatting>
  <conditionalFormatting sqref="E14 J14">
    <cfRule type="expression" dxfId="173" priority="163"/>
    <cfRule type="expression" dxfId="172" priority="164"/>
  </conditionalFormatting>
  <conditionalFormatting sqref="E13 J13">
    <cfRule type="expression" dxfId="171" priority="165"/>
    <cfRule type="expression" dxfId="170" priority="166"/>
  </conditionalFormatting>
  <conditionalFormatting sqref="E11:E12 J11:J12">
    <cfRule type="expression" dxfId="169" priority="167"/>
    <cfRule type="expression" dxfId="168" priority="168"/>
  </conditionalFormatting>
  <conditionalFormatting sqref="J47:J48 I46">
    <cfRule type="expression" dxfId="167" priority="1"/>
  </conditionalFormatting>
  <conditionalFormatting sqref="I19:I26">
    <cfRule type="expression" dxfId="166" priority="89"/>
    <cfRule type="expression" dxfId="165" priority="90"/>
  </conditionalFormatting>
  <conditionalFormatting sqref="J19:J26">
    <cfRule type="expression" dxfId="164" priority="88"/>
  </conditionalFormatting>
  <conditionalFormatting sqref="I27">
    <cfRule type="expression" dxfId="163" priority="87"/>
  </conditionalFormatting>
  <conditionalFormatting sqref="I19:J27">
    <cfRule type="expression" dxfId="162" priority="86"/>
  </conditionalFormatting>
  <conditionalFormatting sqref="J21:J22 I20">
    <cfRule type="expression" dxfId="161" priority="85"/>
  </conditionalFormatting>
  <conditionalFormatting sqref="J20 J23:J25">
    <cfRule type="expression" dxfId="160" priority="91"/>
  </conditionalFormatting>
  <conditionalFormatting sqref="I25:J25">
    <cfRule type="expression" dxfId="159" priority="92"/>
  </conditionalFormatting>
  <conditionalFormatting sqref="D19:D26">
    <cfRule type="expression" dxfId="158" priority="104"/>
    <cfRule type="expression" dxfId="157" priority="105"/>
  </conditionalFormatting>
  <conditionalFormatting sqref="E19:E27">
    <cfRule type="expression" dxfId="156" priority="103"/>
  </conditionalFormatting>
  <conditionalFormatting sqref="D27">
    <cfRule type="expression" dxfId="155" priority="102"/>
  </conditionalFormatting>
  <conditionalFormatting sqref="D19:E27">
    <cfRule type="expression" dxfId="154" priority="101"/>
  </conditionalFormatting>
  <conditionalFormatting sqref="D21 I21">
    <cfRule type="expression" dxfId="153" priority="100"/>
  </conditionalFormatting>
  <conditionalFormatting sqref="E21:E22 D20 D22 I22">
    <cfRule type="expression" dxfId="152" priority="99"/>
  </conditionalFormatting>
  <conditionalFormatting sqref="E20 D23:E24 I23:I25">
    <cfRule type="expression" dxfId="151" priority="106"/>
  </conditionalFormatting>
  <conditionalFormatting sqref="D25:E25">
    <cfRule type="expression" dxfId="150" priority="107"/>
  </conditionalFormatting>
  <conditionalFormatting sqref="B19:B26">
    <cfRule type="expression" dxfId="149" priority="108"/>
    <cfRule type="expression" dxfId="148" priority="109"/>
  </conditionalFormatting>
  <conditionalFormatting sqref="E21 J21">
    <cfRule type="expression" dxfId="147" priority="110"/>
    <cfRule type="expression" dxfId="146" priority="111"/>
  </conditionalFormatting>
  <conditionalFormatting sqref="E22 J22">
    <cfRule type="expression" dxfId="145" priority="112"/>
    <cfRule type="expression" dxfId="144" priority="113"/>
  </conditionalFormatting>
  <conditionalFormatting sqref="E20">
    <cfRule type="expression" dxfId="143" priority="114"/>
    <cfRule type="expression" dxfId="142" priority="115"/>
  </conditionalFormatting>
  <conditionalFormatting sqref="E23:E24 J23:J24">
    <cfRule type="expression" dxfId="141" priority="116"/>
    <cfRule type="expression" dxfId="140" priority="117"/>
  </conditionalFormatting>
  <conditionalFormatting sqref="E19:E27">
    <cfRule type="expression" dxfId="139" priority="118"/>
    <cfRule type="expression" dxfId="138" priority="119"/>
  </conditionalFormatting>
  <conditionalFormatting sqref="G19:G26">
    <cfRule type="expression" dxfId="137" priority="93"/>
    <cfRule type="expression" dxfId="136" priority="94"/>
  </conditionalFormatting>
  <conditionalFormatting sqref="J20">
    <cfRule type="expression" dxfId="135" priority="95"/>
    <cfRule type="expression" dxfId="134" priority="96"/>
  </conditionalFormatting>
  <conditionalFormatting sqref="J19:J26">
    <cfRule type="expression" dxfId="133" priority="97"/>
    <cfRule type="expression" dxfId="132" priority="98"/>
  </conditionalFormatting>
  <conditionalFormatting sqref="D26 I26">
    <cfRule type="expression" dxfId="131" priority="120"/>
  </conditionalFormatting>
  <conditionalFormatting sqref="E27 J27">
    <cfRule type="expression" dxfId="130" priority="121"/>
    <cfRule type="expression" dxfId="129" priority="122"/>
  </conditionalFormatting>
  <conditionalFormatting sqref="E26 J26">
    <cfRule type="expression" dxfId="128" priority="123"/>
    <cfRule type="expression" dxfId="127" priority="124"/>
  </conditionalFormatting>
  <conditionalFormatting sqref="E25 J25">
    <cfRule type="expression" dxfId="126" priority="125"/>
    <cfRule type="expression" dxfId="125" priority="126"/>
  </conditionalFormatting>
  <conditionalFormatting sqref="D32:D39">
    <cfRule type="expression" dxfId="124" priority="62"/>
    <cfRule type="expression" dxfId="123" priority="63"/>
  </conditionalFormatting>
  <conditionalFormatting sqref="E32:E40">
    <cfRule type="expression" dxfId="122" priority="61"/>
  </conditionalFormatting>
  <conditionalFormatting sqref="D40">
    <cfRule type="expression" dxfId="121" priority="60"/>
  </conditionalFormatting>
  <conditionalFormatting sqref="D32:E40">
    <cfRule type="expression" dxfId="120" priority="59"/>
  </conditionalFormatting>
  <conditionalFormatting sqref="D34 I34">
    <cfRule type="expression" dxfId="119" priority="58"/>
  </conditionalFormatting>
  <conditionalFormatting sqref="E34:E35 D33 D35 I35">
    <cfRule type="expression" dxfId="118" priority="57"/>
  </conditionalFormatting>
  <conditionalFormatting sqref="E33 D36:E37 I36:I37">
    <cfRule type="expression" dxfId="117" priority="64"/>
  </conditionalFormatting>
  <conditionalFormatting sqref="D38:E38">
    <cfRule type="expression" dxfId="116" priority="65"/>
  </conditionalFormatting>
  <conditionalFormatting sqref="B32:B39">
    <cfRule type="expression" dxfId="115" priority="66"/>
    <cfRule type="expression" dxfId="114" priority="67"/>
  </conditionalFormatting>
  <conditionalFormatting sqref="E34 J34">
    <cfRule type="expression" dxfId="113" priority="68"/>
    <cfRule type="expression" dxfId="112" priority="69"/>
  </conditionalFormatting>
  <conditionalFormatting sqref="E35 J35">
    <cfRule type="expression" dxfId="111" priority="70"/>
    <cfRule type="expression" dxfId="110" priority="71"/>
  </conditionalFormatting>
  <conditionalFormatting sqref="E33">
    <cfRule type="expression" dxfId="109" priority="72"/>
    <cfRule type="expression" dxfId="108" priority="73"/>
  </conditionalFormatting>
  <conditionalFormatting sqref="E36:E37 J36:J37">
    <cfRule type="expression" dxfId="107" priority="74"/>
    <cfRule type="expression" dxfId="106" priority="75"/>
  </conditionalFormatting>
  <conditionalFormatting sqref="E32:E40">
    <cfRule type="expression" dxfId="105" priority="76"/>
    <cfRule type="expression" dxfId="104" priority="77"/>
  </conditionalFormatting>
  <conditionalFormatting sqref="I32:I39">
    <cfRule type="expression" dxfId="103" priority="47"/>
    <cfRule type="expression" dxfId="102" priority="48"/>
  </conditionalFormatting>
  <conditionalFormatting sqref="J32:J39">
    <cfRule type="expression" dxfId="101" priority="46"/>
  </conditionalFormatting>
  <conditionalFormatting sqref="I40">
    <cfRule type="expression" dxfId="100" priority="45"/>
  </conditionalFormatting>
  <conditionalFormatting sqref="I32:J40">
    <cfRule type="expression" dxfId="99" priority="44"/>
  </conditionalFormatting>
  <conditionalFormatting sqref="J34:J35 I33">
    <cfRule type="expression" dxfId="98" priority="43"/>
  </conditionalFormatting>
  <conditionalFormatting sqref="J33 J36:J37">
    <cfRule type="expression" dxfId="97" priority="49"/>
  </conditionalFormatting>
  <conditionalFormatting sqref="I38:J38">
    <cfRule type="expression" dxfId="96" priority="50"/>
  </conditionalFormatting>
  <conditionalFormatting sqref="G32:G39">
    <cfRule type="expression" dxfId="95" priority="51"/>
    <cfRule type="expression" dxfId="94" priority="52"/>
  </conditionalFormatting>
  <conditionalFormatting sqref="J33">
    <cfRule type="expression" dxfId="93" priority="53"/>
    <cfRule type="expression" dxfId="92" priority="54"/>
  </conditionalFormatting>
  <conditionalFormatting sqref="J32:J39">
    <cfRule type="expression" dxfId="91" priority="55"/>
    <cfRule type="expression" dxfId="90" priority="56"/>
  </conditionalFormatting>
  <conditionalFormatting sqref="D39 I39">
    <cfRule type="expression" dxfId="89" priority="78"/>
  </conditionalFormatting>
  <conditionalFormatting sqref="E40 J40">
    <cfRule type="expression" dxfId="88" priority="79"/>
    <cfRule type="expression" dxfId="87" priority="80"/>
  </conditionalFormatting>
  <conditionalFormatting sqref="E39 J39">
    <cfRule type="expression" dxfId="86" priority="81"/>
    <cfRule type="expression" dxfId="85" priority="82"/>
  </conditionalFormatting>
  <conditionalFormatting sqref="E38 J38">
    <cfRule type="expression" dxfId="84" priority="83"/>
    <cfRule type="expression" dxfId="83" priority="84"/>
  </conditionalFormatting>
  <conditionalFormatting sqref="D45:D52">
    <cfRule type="expression" dxfId="82" priority="20"/>
    <cfRule type="expression" dxfId="81" priority="21"/>
  </conditionalFormatting>
  <conditionalFormatting sqref="E45:E53">
    <cfRule type="expression" dxfId="80" priority="19"/>
  </conditionalFormatting>
  <conditionalFormatting sqref="D53">
    <cfRule type="expression" dxfId="79" priority="18"/>
  </conditionalFormatting>
  <conditionalFormatting sqref="D45:E53">
    <cfRule type="expression" dxfId="78" priority="17"/>
  </conditionalFormatting>
  <conditionalFormatting sqref="D47 I47">
    <cfRule type="expression" dxfId="77" priority="16"/>
  </conditionalFormatting>
  <conditionalFormatting sqref="E47:E48 D46 D48 I48">
    <cfRule type="expression" dxfId="76" priority="15"/>
  </conditionalFormatting>
  <conditionalFormatting sqref="E46 D49:E50 I49:I50">
    <cfRule type="expression" dxfId="75" priority="22"/>
  </conditionalFormatting>
  <conditionalFormatting sqref="D51:E51">
    <cfRule type="expression" dxfId="74" priority="23"/>
  </conditionalFormatting>
  <conditionalFormatting sqref="B45:B52">
    <cfRule type="expression" dxfId="73" priority="24"/>
    <cfRule type="expression" dxfId="72" priority="25"/>
  </conditionalFormatting>
  <conditionalFormatting sqref="E47 J47">
    <cfRule type="expression" dxfId="71" priority="26"/>
    <cfRule type="expression" dxfId="70" priority="27"/>
  </conditionalFormatting>
  <conditionalFormatting sqref="E48 J48">
    <cfRule type="expression" dxfId="69" priority="28"/>
    <cfRule type="expression" dxfId="68" priority="29"/>
  </conditionalFormatting>
  <conditionalFormatting sqref="E46">
    <cfRule type="expression" dxfId="67" priority="30"/>
    <cfRule type="expression" dxfId="66" priority="31"/>
  </conditionalFormatting>
  <conditionalFormatting sqref="E49:E50 J49:J50">
    <cfRule type="expression" dxfId="65" priority="32"/>
    <cfRule type="expression" dxfId="64" priority="33"/>
  </conditionalFormatting>
  <conditionalFormatting sqref="E45:E53">
    <cfRule type="expression" dxfId="63" priority="34"/>
    <cfRule type="expression" dxfId="62" priority="35"/>
  </conditionalFormatting>
  <conditionalFormatting sqref="I45:I52">
    <cfRule type="expression" dxfId="61" priority="5"/>
    <cfRule type="expression" dxfId="60" priority="6"/>
  </conditionalFormatting>
  <conditionalFormatting sqref="J45:J52">
    <cfRule type="expression" dxfId="59" priority="4"/>
  </conditionalFormatting>
  <conditionalFormatting sqref="I53">
    <cfRule type="expression" dxfId="58" priority="3"/>
  </conditionalFormatting>
  <conditionalFormatting sqref="I45:J53">
    <cfRule type="expression" dxfId="57" priority="2"/>
  </conditionalFormatting>
  <conditionalFormatting sqref="J46 J49:J50">
    <cfRule type="expression" dxfId="56" priority="7"/>
  </conditionalFormatting>
  <conditionalFormatting sqref="I51:J51">
    <cfRule type="expression" dxfId="55" priority="8"/>
  </conditionalFormatting>
  <conditionalFormatting sqref="G45:G52">
    <cfRule type="expression" dxfId="54" priority="9"/>
    <cfRule type="expression" dxfId="53" priority="10"/>
  </conditionalFormatting>
  <conditionalFormatting sqref="J46">
    <cfRule type="expression" dxfId="52" priority="11"/>
    <cfRule type="expression" dxfId="51" priority="12"/>
  </conditionalFormatting>
  <conditionalFormatting sqref="J45:J52">
    <cfRule type="expression" dxfId="50" priority="13"/>
    <cfRule type="expression" dxfId="49" priority="14"/>
  </conditionalFormatting>
  <conditionalFormatting sqref="D52 I52">
    <cfRule type="expression" dxfId="48" priority="36"/>
  </conditionalFormatting>
  <conditionalFormatting sqref="E53 J53">
    <cfRule type="expression" dxfId="47" priority="37"/>
    <cfRule type="expression" dxfId="46" priority="38"/>
  </conditionalFormatting>
  <conditionalFormatting sqref="E52 J52">
    <cfRule type="expression" dxfId="45" priority="39"/>
    <cfRule type="expression" dxfId="44" priority="40"/>
  </conditionalFormatting>
  <conditionalFormatting sqref="E51 J51">
    <cfRule type="expression" dxfId="43" priority="41"/>
    <cfRule type="expression" dxfId="42" priority="42"/>
  </conditionalFormatting>
  <printOptions horizontalCentered="1"/>
  <pageMargins left="0.71" right="0.71" top="0.75" bottom="0.75" header="0.31" footer="0.31"/>
  <pageSetup paperSize="9" scale="65" fitToWidth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opLeftCell="A12" zoomScale="30" zoomScaleNormal="30" workbookViewId="0">
      <selection activeCell="J24" sqref="J24:O26"/>
    </sheetView>
  </sheetViews>
  <sheetFormatPr defaultColWidth="9" defaultRowHeight="14.25" x14ac:dyDescent="0.2"/>
  <cols>
    <col min="1" max="8" width="7.625" style="1" customWidth="1"/>
    <col min="9" max="9" width="3" style="1" customWidth="1"/>
    <col min="10" max="17" width="7.625" style="1" customWidth="1"/>
    <col min="18" max="19" width="5.625" style="1" customWidth="1"/>
    <col min="20" max="20" width="9" style="1" customWidth="1"/>
    <col min="21" max="16384" width="9" style="1"/>
  </cols>
  <sheetData>
    <row r="1" spans="1:17" ht="78.75" customHeight="1" thickTop="1" thickBot="1" x14ac:dyDescent="0.25">
      <c r="A1" s="207" t="s">
        <v>78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9"/>
    </row>
    <row r="2" spans="1:17" ht="37.5" customHeight="1" thickTop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4.5" customHeight="1" thickBot="1" x14ac:dyDescent="0.25">
      <c r="A3" s="18" t="s">
        <v>77</v>
      </c>
      <c r="B3" s="3"/>
      <c r="C3" s="3"/>
      <c r="D3" s="3"/>
      <c r="E3" s="3"/>
      <c r="F3" s="3"/>
    </row>
    <row r="4" spans="1:17" ht="34.5" customHeight="1" thickBot="1" x14ac:dyDescent="0.25">
      <c r="A4" s="201" t="s">
        <v>8</v>
      </c>
      <c r="B4" s="202"/>
      <c r="C4" s="202"/>
      <c r="D4" s="202"/>
      <c r="E4" s="202"/>
      <c r="F4" s="202"/>
      <c r="G4" s="202"/>
      <c r="H4" s="203"/>
      <c r="I4" s="21"/>
      <c r="J4" s="204" t="s">
        <v>9</v>
      </c>
      <c r="K4" s="205"/>
      <c r="L4" s="205"/>
      <c r="M4" s="205"/>
      <c r="N4" s="205"/>
      <c r="O4" s="205"/>
      <c r="P4" s="205"/>
      <c r="Q4" s="206"/>
    </row>
    <row r="5" spans="1:17" ht="34.5" customHeight="1" x14ac:dyDescent="0.2">
      <c r="A5" s="5" t="s">
        <v>18</v>
      </c>
      <c r="B5" s="6" t="s">
        <v>19</v>
      </c>
      <c r="C5" s="6" t="s">
        <v>20</v>
      </c>
      <c r="D5" s="6" t="s">
        <v>23</v>
      </c>
      <c r="E5" s="6" t="s">
        <v>21</v>
      </c>
      <c r="F5" s="6" t="s">
        <v>22</v>
      </c>
      <c r="G5" s="6" t="s">
        <v>24</v>
      </c>
      <c r="H5" s="7" t="s">
        <v>25</v>
      </c>
      <c r="I5" s="8"/>
      <c r="J5" s="5" t="s">
        <v>18</v>
      </c>
      <c r="K5" s="6" t="s">
        <v>19</v>
      </c>
      <c r="L5" s="6" t="s">
        <v>20</v>
      </c>
      <c r="M5" s="6" t="s">
        <v>23</v>
      </c>
      <c r="N5" s="6" t="s">
        <v>21</v>
      </c>
      <c r="O5" s="6" t="s">
        <v>22</v>
      </c>
      <c r="P5" s="6" t="s">
        <v>24</v>
      </c>
      <c r="Q5" s="7" t="s">
        <v>25</v>
      </c>
    </row>
    <row r="6" spans="1:17" ht="34.5" customHeight="1" thickBot="1" x14ac:dyDescent="0.25">
      <c r="A6" s="9">
        <f>SUM('End analysis'!B6,'End analysis'!B19,'End analysis'!B32,'End analysis'!B45)</f>
        <v>0</v>
      </c>
      <c r="B6" s="10">
        <f>SUM('End analysis'!B20,'End analysis'!B33,'End analysis'!B46,'End analysis'!B7)</f>
        <v>0</v>
      </c>
      <c r="C6" s="10">
        <f>SUM('End analysis'!B8,'End analysis'!B21,'End analysis'!B34,'End analysis'!B47)</f>
        <v>0</v>
      </c>
      <c r="D6" s="10">
        <f>SUM('End analysis'!B22,'End analysis'!B9,'End analysis'!B35,'End analysis'!B48)</f>
        <v>0</v>
      </c>
      <c r="E6" s="10">
        <f>SUM('End analysis'!B10,'End analysis'!B23,'End analysis'!B36,'End analysis'!B49)</f>
        <v>0</v>
      </c>
      <c r="F6" s="10">
        <f>SUM('End analysis'!B11,'End analysis'!B24,'End analysis'!B37,'End analysis'!B50)</f>
        <v>0</v>
      </c>
      <c r="G6" s="10">
        <f>SUM('End analysis'!B12,'End analysis'!B25,'End analysis'!B38,'End analysis'!B51)</f>
        <v>0</v>
      </c>
      <c r="H6" s="11">
        <f>SUM('End analysis'!B13,'End analysis'!B26,'End analysis'!B39,'End analysis'!B52)</f>
        <v>0</v>
      </c>
      <c r="I6" s="8"/>
      <c r="J6" s="9">
        <f>SUM('End analysis'!G6,'End analysis'!G19,'End analysis'!G32,'End analysis'!G45)</f>
        <v>0</v>
      </c>
      <c r="K6" s="10">
        <f>SUM('End analysis'!G7,'End analysis'!G20,'End analysis'!G33,'End analysis'!G46)</f>
        <v>0</v>
      </c>
      <c r="L6" s="10">
        <f>SUM('End analysis'!G8,'End analysis'!G21,'End analysis'!G34,'End analysis'!G47)</f>
        <v>0</v>
      </c>
      <c r="M6" s="10">
        <f>SUM('End analysis'!G9,'End analysis'!G22,'End analysis'!G35,'End analysis'!G48)</f>
        <v>0</v>
      </c>
      <c r="N6" s="10">
        <f>SUM('End analysis'!G23,'End analysis'!G10,'End analysis'!G36,'End analysis'!G49)</f>
        <v>0</v>
      </c>
      <c r="O6" s="10">
        <f>SUM('End analysis'!G24,'End analysis'!G11,'End analysis'!G37,'End analysis'!G50)</f>
        <v>0</v>
      </c>
      <c r="P6" s="10">
        <f>SUM('End analysis'!G11,'End analysis'!G25,'End analysis'!G38,'End analysis'!G51)</f>
        <v>0</v>
      </c>
      <c r="Q6" s="11">
        <f>SUM('End analysis'!G13,'End analysis'!G26,'End analysis'!G39,'End analysis'!G52)</f>
        <v>0</v>
      </c>
    </row>
    <row r="7" spans="1:17" ht="32.25" customHeight="1" x14ac:dyDescent="0.2"/>
    <row r="24" spans="1:17" ht="60" customHeight="1" x14ac:dyDescent="0.2"/>
    <row r="25" spans="1:17" ht="34.5" customHeight="1" thickBot="1" x14ac:dyDescent="0.25">
      <c r="A25" s="18" t="s">
        <v>76</v>
      </c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34.5" customHeight="1" thickBot="1" x14ac:dyDescent="0.25">
      <c r="A26" s="201" t="s">
        <v>8</v>
      </c>
      <c r="B26" s="202"/>
      <c r="C26" s="202"/>
      <c r="D26" s="202"/>
      <c r="E26" s="202"/>
      <c r="F26" s="202"/>
      <c r="G26" s="202"/>
      <c r="H26" s="203"/>
      <c r="I26" s="21"/>
      <c r="J26" s="204" t="s">
        <v>9</v>
      </c>
      <c r="K26" s="205"/>
      <c r="L26" s="205"/>
      <c r="M26" s="205"/>
      <c r="N26" s="205"/>
      <c r="O26" s="205"/>
      <c r="P26" s="205"/>
      <c r="Q26" s="206"/>
    </row>
    <row r="27" spans="1:17" ht="34.5" customHeight="1" x14ac:dyDescent="0.2">
      <c r="A27" s="5" t="s">
        <v>18</v>
      </c>
      <c r="B27" s="6" t="s">
        <v>19</v>
      </c>
      <c r="C27" s="6" t="s">
        <v>20</v>
      </c>
      <c r="D27" s="6" t="s">
        <v>23</v>
      </c>
      <c r="E27" s="6" t="s">
        <v>21</v>
      </c>
      <c r="F27" s="6" t="s">
        <v>22</v>
      </c>
      <c r="G27" s="6" t="s">
        <v>24</v>
      </c>
      <c r="H27" s="7" t="s">
        <v>25</v>
      </c>
      <c r="I27" s="8"/>
      <c r="J27" s="5" t="s">
        <v>18</v>
      </c>
      <c r="K27" s="6" t="s">
        <v>19</v>
      </c>
      <c r="L27" s="6" t="s">
        <v>20</v>
      </c>
      <c r="M27" s="6" t="s">
        <v>23</v>
      </c>
      <c r="N27" s="6" t="s">
        <v>21</v>
      </c>
      <c r="O27" s="6" t="s">
        <v>22</v>
      </c>
      <c r="P27" s="6" t="s">
        <v>24</v>
      </c>
      <c r="Q27" s="7" t="s">
        <v>25</v>
      </c>
    </row>
    <row r="28" spans="1:17" ht="34.5" customHeight="1" thickBot="1" x14ac:dyDescent="0.25">
      <c r="A28" s="12" t="str">
        <f>IF(A6=0,"0.0",SUM('End analysis'!C6,'End analysis'!C19,'End analysis'!C32,'End analysis'!C45)/A6*100/5)</f>
        <v>0.0</v>
      </c>
      <c r="B28" s="13" t="str">
        <f>IF(B6=0,"0.0",SUM('End analysis'!C7,'End analysis'!C20,'End analysis'!C33,'End analysis'!C46)/B6*100/5)</f>
        <v>0.0</v>
      </c>
      <c r="C28" s="13" t="str">
        <f>IF(C6=0,"0.0",SUM('End analysis'!C34,'End analysis'!C47,'End analysis'!C8,'End analysis'!C21)/C6*100/5)</f>
        <v>0.0</v>
      </c>
      <c r="D28" s="13" t="str">
        <f>IF(D6=0,"0.0",SUM('End analysis'!C9,'End analysis'!C22,'End analysis'!C35,'End analysis'!B48)/D6*100/5)</f>
        <v>0.0</v>
      </c>
      <c r="E28" s="13" t="str">
        <f>IF(E6=0,"0.0",SUM('End analysis'!C49,'End analysis'!C36,'End analysis'!C23,'End analysis'!C10)/E6*100/5)</f>
        <v>0.0</v>
      </c>
      <c r="F28" s="13" t="str">
        <f>IF(E6=0,"0.0",SUM('End analysis'!C50,'End analysis'!C37,'End analysis'!C24,'End analysis'!C11)/E6*100/5)</f>
        <v>0.0</v>
      </c>
      <c r="G28" s="13" t="str">
        <f>IF(G6=0,"0.0",SUM('End analysis'!C12,'End analysis'!C25,'End analysis'!C38,'End analysis'!C51)/G6*100/5)</f>
        <v>0.0</v>
      </c>
      <c r="H28" s="14" t="str">
        <f>IF(H6=0,"0.0",SUM('End analysis'!C13,'End analysis'!C26,'End analysis'!C39,'End analysis'!C52)/H6*100/5)</f>
        <v>0.0</v>
      </c>
      <c r="I28" s="8"/>
      <c r="J28" s="15" t="str">
        <f>IF(J6=0,"0.0",SUM('End analysis'!H6,'End analysis'!H19,'End analysis'!H32,'End analysis'!H45)/J6*100/5)</f>
        <v>0.0</v>
      </c>
      <c r="K28" s="16" t="str">
        <f>IF(K6=0,"0.0",SUM('End analysis'!H7,'End analysis'!H20,'End analysis'!H33,'End analysis'!H46)/K6*100/5)</f>
        <v>0.0</v>
      </c>
      <c r="L28" s="16" t="str">
        <f>IF(L6=0,"0.0",SUM('End analysis'!H8,'End analysis'!H21,'End analysis'!H34,'End analysis'!H47)/L6*100/5)</f>
        <v>0.0</v>
      </c>
      <c r="M28" s="16" t="str">
        <f>IF(M6=0,"0.0",SUM('End analysis'!H9,'End analysis'!H22,'End analysis'!H35,'End analysis'!H48)/M6*100/5)</f>
        <v>0.0</v>
      </c>
      <c r="N28" s="16" t="str">
        <f>IF(N6=0,"0.0",SUM('End analysis'!H23,'End analysis'!H10,'End analysis'!H36,'End analysis'!H49)/N6*100/5)</f>
        <v>0.0</v>
      </c>
      <c r="O28" s="16" t="str">
        <f>IF(N6=0,"0.0",SUM('End analysis'!H24,'End analysis'!H11,'End analysis'!H37,'End analysis'!H50)/N6*100/5)</f>
        <v>0.0</v>
      </c>
      <c r="P28" s="16" t="str">
        <f>IF(P6=0,"0.0",SUM('End analysis'!H11,'End analysis'!H25,'End analysis'!H38,'End analysis'!H51)/P6*100/5)</f>
        <v>0.0</v>
      </c>
      <c r="Q28" s="17" t="str">
        <f>IF(Q6=0,"0.0",SUM('End analysis'!H13,'End analysis'!H26,'End analysis'!H39,'End analysis'!H52)/Q6*100/5)</f>
        <v>0.0</v>
      </c>
    </row>
    <row r="50" spans="1:17" ht="34.5" customHeight="1" x14ac:dyDescent="0.2"/>
    <row r="51" spans="1:17" ht="34.5" customHeight="1" thickBot="1" x14ac:dyDescent="0.25">
      <c r="A51" s="18" t="s">
        <v>75</v>
      </c>
      <c r="B51" s="3"/>
      <c r="C51" s="3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34.5" customHeight="1" thickBot="1" x14ac:dyDescent="0.25">
      <c r="A52" s="201" t="s">
        <v>8</v>
      </c>
      <c r="B52" s="202"/>
      <c r="C52" s="202"/>
      <c r="D52" s="202"/>
      <c r="E52" s="202"/>
      <c r="F52" s="202"/>
      <c r="G52" s="202"/>
      <c r="H52" s="203"/>
      <c r="I52" s="21"/>
      <c r="J52" s="204" t="s">
        <v>9</v>
      </c>
      <c r="K52" s="205"/>
      <c r="L52" s="205"/>
      <c r="M52" s="205"/>
      <c r="N52" s="205"/>
      <c r="O52" s="205"/>
      <c r="P52" s="205"/>
      <c r="Q52" s="206"/>
    </row>
    <row r="53" spans="1:17" ht="34.5" customHeight="1" x14ac:dyDescent="0.2">
      <c r="A53" s="187" t="s">
        <v>74</v>
      </c>
      <c r="B53" s="188"/>
      <c r="C53" s="188"/>
      <c r="D53" s="189"/>
      <c r="E53" s="190" t="s">
        <v>73</v>
      </c>
      <c r="F53" s="188"/>
      <c r="G53" s="188"/>
      <c r="H53" s="191"/>
      <c r="I53" s="8"/>
      <c r="J53" s="187" t="s">
        <v>74</v>
      </c>
      <c r="K53" s="188"/>
      <c r="L53" s="188"/>
      <c r="M53" s="189"/>
      <c r="N53" s="190" t="s">
        <v>73</v>
      </c>
      <c r="O53" s="188"/>
      <c r="P53" s="188"/>
      <c r="Q53" s="191"/>
    </row>
    <row r="54" spans="1:17" ht="34.5" customHeight="1" thickBot="1" x14ac:dyDescent="0.25">
      <c r="A54" s="192">
        <f>SUM('Game analysis'!B25:D25,'Game analysis'!J25:L25,'Game analysis'!B45:D45,'Game analysis'!J45:L45)</f>
        <v>0</v>
      </c>
      <c r="B54" s="193"/>
      <c r="C54" s="193"/>
      <c r="D54" s="194"/>
      <c r="E54" s="195">
        <f ca="1">SUM('End analysis'!C14,'End analysis'!C27,'End analysis'!C40,'End analysis'!C53)/24*100/5</f>
        <v>0</v>
      </c>
      <c r="F54" s="196"/>
      <c r="G54" s="196"/>
      <c r="H54" s="197"/>
      <c r="I54" s="19"/>
      <c r="J54" s="192">
        <f>SUM('Game analysis'!E25:G25,'Game analysis'!M25:O25,'Game analysis'!E45:G45,'Game analysis'!M45:O45)</f>
        <v>0</v>
      </c>
      <c r="K54" s="193"/>
      <c r="L54" s="193"/>
      <c r="M54" s="194"/>
      <c r="N54" s="198">
        <f ca="1">SUM('End analysis'!H14,'End analysis'!H27,'End analysis'!H40,'End analysis'!H53)/24*100/5</f>
        <v>0</v>
      </c>
      <c r="O54" s="199"/>
      <c r="P54" s="199"/>
      <c r="Q54" s="200"/>
    </row>
  </sheetData>
  <mergeCells count="15">
    <mergeCell ref="A52:H52"/>
    <mergeCell ref="J52:Q52"/>
    <mergeCell ref="A1:Q1"/>
    <mergeCell ref="A4:H4"/>
    <mergeCell ref="J4:Q4"/>
    <mergeCell ref="A26:H26"/>
    <mergeCell ref="J26:Q26"/>
    <mergeCell ref="A53:D53"/>
    <mergeCell ref="E53:H53"/>
    <mergeCell ref="J53:M53"/>
    <mergeCell ref="N53:Q53"/>
    <mergeCell ref="A54:D54"/>
    <mergeCell ref="E54:H54"/>
    <mergeCell ref="J54:M54"/>
    <mergeCell ref="N54:Q54"/>
  </mergeCells>
  <phoneticPr fontId="9" type="noConversion"/>
  <printOptions horizontalCentered="1"/>
  <pageMargins left="0.71" right="0.71" top="0.75" bottom="0.75" header="0.31" footer="0.31"/>
  <pageSetup paperSize="9" scale="63" orientation="portrait"/>
  <rowBreaks count="1" manualBreakCount="1">
    <brk id="54" max="16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zoomScale="80" zoomScaleNormal="80" workbookViewId="0">
      <selection activeCell="J24" sqref="J24:O26"/>
    </sheetView>
  </sheetViews>
  <sheetFormatPr defaultRowHeight="14.25" x14ac:dyDescent="0.2"/>
  <cols>
    <col min="1" max="1" width="9" style="1"/>
    <col min="2" max="7" width="5.625" style="1" customWidth="1"/>
    <col min="8" max="8" width="5" style="1" customWidth="1"/>
    <col min="9" max="18" width="7.625" style="1" customWidth="1"/>
    <col min="19" max="16384" width="9" style="1"/>
  </cols>
  <sheetData>
    <row r="1" spans="1:18" ht="42" customHeight="1" thickTop="1" thickBot="1" x14ac:dyDescent="0.25">
      <c r="A1" s="229" t="s">
        <v>80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1"/>
    </row>
    <row r="4" spans="1:18" ht="21" thickBot="1" x14ac:dyDescent="0.25">
      <c r="A4" s="232" t="s">
        <v>17</v>
      </c>
      <c r="B4" s="233"/>
      <c r="C4" s="233"/>
      <c r="D4" s="233"/>
      <c r="E4" s="233"/>
      <c r="F4" s="233"/>
      <c r="G4" s="234"/>
      <c r="I4" s="173" t="s">
        <v>79</v>
      </c>
      <c r="J4" s="174"/>
      <c r="K4" s="174"/>
      <c r="L4" s="174"/>
      <c r="M4" s="174"/>
      <c r="N4" s="174"/>
      <c r="O4" s="174"/>
      <c r="P4" s="174"/>
      <c r="Q4" s="174"/>
      <c r="R4" s="175"/>
    </row>
    <row r="5" spans="1:18" ht="21" thickBot="1" x14ac:dyDescent="0.25">
      <c r="A5" s="104"/>
      <c r="B5" s="203" t="s">
        <v>4</v>
      </c>
      <c r="C5" s="235"/>
      <c r="D5" s="235"/>
      <c r="E5" s="206" t="s">
        <v>3</v>
      </c>
      <c r="F5" s="236"/>
      <c r="G5" s="236"/>
      <c r="I5" s="176" t="s">
        <v>8</v>
      </c>
      <c r="J5" s="177"/>
      <c r="K5" s="177"/>
      <c r="L5" s="177"/>
      <c r="M5" s="178"/>
      <c r="N5" s="237" t="s">
        <v>9</v>
      </c>
      <c r="O5" s="205"/>
      <c r="P5" s="205"/>
      <c r="Q5" s="205"/>
      <c r="R5" s="206"/>
    </row>
    <row r="6" spans="1:18" ht="18" thickBot="1" x14ac:dyDescent="0.25">
      <c r="A6" s="103" t="s">
        <v>5</v>
      </c>
      <c r="B6" s="225"/>
      <c r="C6" s="225"/>
      <c r="D6" s="226"/>
      <c r="E6" s="227"/>
      <c r="F6" s="227"/>
      <c r="G6" s="228"/>
      <c r="I6" s="84" t="s">
        <v>12</v>
      </c>
      <c r="J6" s="100" t="s">
        <v>69</v>
      </c>
      <c r="K6" s="99" t="s">
        <v>6</v>
      </c>
      <c r="L6" s="99" t="s">
        <v>16</v>
      </c>
      <c r="M6" s="102" t="s">
        <v>15</v>
      </c>
      <c r="N6" s="101" t="s">
        <v>12</v>
      </c>
      <c r="O6" s="100" t="s">
        <v>69</v>
      </c>
      <c r="P6" s="99" t="s">
        <v>6</v>
      </c>
      <c r="Q6" s="99" t="s">
        <v>16</v>
      </c>
      <c r="R6" s="98" t="s">
        <v>15</v>
      </c>
    </row>
    <row r="7" spans="1:18" ht="17.25" x14ac:dyDescent="0.2">
      <c r="A7" s="97">
        <v>1</v>
      </c>
      <c r="B7" s="210"/>
      <c r="C7" s="211"/>
      <c r="D7" s="95" t="s">
        <v>59</v>
      </c>
      <c r="E7" s="212"/>
      <c r="F7" s="213"/>
      <c r="G7" s="94" t="s">
        <v>59</v>
      </c>
      <c r="I7" s="77" t="s">
        <v>18</v>
      </c>
      <c r="J7" s="76">
        <f>COUNTIF(B7:C18,"AS")</f>
        <v>0</v>
      </c>
      <c r="K7" s="75">
        <f ca="1">SUMIF(B7:C18,"AS",D7:D18)</f>
        <v>0</v>
      </c>
      <c r="L7" s="74" t="str">
        <f t="shared" ref="L7:L14" si="0">IF(J7=0,"0",K7/J7)</f>
        <v>0</v>
      </c>
      <c r="M7" s="78">
        <f t="shared" ref="M7:M14" si="1">(L7*100)/5</f>
        <v>0</v>
      </c>
      <c r="N7" s="77" t="s">
        <v>18</v>
      </c>
      <c r="O7" s="76">
        <f>COUNTIF(E7:F18,"AS")</f>
        <v>0</v>
      </c>
      <c r="P7" s="75">
        <f ca="1">SUMIF(E7:F18,"AS",G7:G18)</f>
        <v>0</v>
      </c>
      <c r="Q7" s="74" t="str">
        <f t="shared" ref="Q7:Q14" si="2">IF(O7=0,"0",P7/O7)</f>
        <v>0</v>
      </c>
      <c r="R7" s="73">
        <f t="shared" ref="R7:R14" si="3">(Q7*100)/5</f>
        <v>0</v>
      </c>
    </row>
    <row r="8" spans="1:18" ht="17.25" x14ac:dyDescent="0.2">
      <c r="A8" s="97">
        <v>2</v>
      </c>
      <c r="B8" s="210"/>
      <c r="C8" s="211"/>
      <c r="D8" s="95" t="s">
        <v>59</v>
      </c>
      <c r="E8" s="212"/>
      <c r="F8" s="213"/>
      <c r="G8" s="94" t="s">
        <v>59</v>
      </c>
      <c r="I8" s="72" t="s">
        <v>19</v>
      </c>
      <c r="J8" s="70">
        <f>COUNTIF(B7:C18,"BS")</f>
        <v>0</v>
      </c>
      <c r="K8" s="69">
        <f ca="1">SUMIF(B7:C18,"BS",D7:D18)</f>
        <v>0</v>
      </c>
      <c r="L8" s="68" t="str">
        <f t="shared" si="0"/>
        <v>0</v>
      </c>
      <c r="M8" s="71">
        <f t="shared" si="1"/>
        <v>0</v>
      </c>
      <c r="N8" s="72" t="s">
        <v>19</v>
      </c>
      <c r="O8" s="70">
        <f>COUNTIF(E7:F18,"BS")</f>
        <v>0</v>
      </c>
      <c r="P8" s="69">
        <f ca="1">SUMIF(E7:F18,"BS",G7:G18)</f>
        <v>0</v>
      </c>
      <c r="Q8" s="68" t="str">
        <f t="shared" si="2"/>
        <v>0</v>
      </c>
      <c r="R8" s="67">
        <f t="shared" si="3"/>
        <v>0</v>
      </c>
    </row>
    <row r="9" spans="1:18" ht="17.25" x14ac:dyDescent="0.2">
      <c r="A9" s="97">
        <v>3</v>
      </c>
      <c r="B9" s="210"/>
      <c r="C9" s="211"/>
      <c r="D9" s="95" t="s">
        <v>59</v>
      </c>
      <c r="E9" s="212"/>
      <c r="F9" s="213"/>
      <c r="G9" s="94" t="s">
        <v>59</v>
      </c>
      <c r="I9" s="72" t="s">
        <v>20</v>
      </c>
      <c r="J9" s="70">
        <f>COUNTIF(B7:C18,"PS")</f>
        <v>0</v>
      </c>
      <c r="K9" s="69">
        <f ca="1">SUMIF(B7:C18,"PS",D7:D18)</f>
        <v>0</v>
      </c>
      <c r="L9" s="68" t="str">
        <f t="shared" si="0"/>
        <v>0</v>
      </c>
      <c r="M9" s="71">
        <f t="shared" si="1"/>
        <v>0</v>
      </c>
      <c r="N9" s="72" t="s">
        <v>20</v>
      </c>
      <c r="O9" s="70">
        <f>COUNTIF(E7:F18,"PS")</f>
        <v>0</v>
      </c>
      <c r="P9" s="69">
        <f ca="1">SUMIF(E7:F18,"PS",G7:G18)</f>
        <v>0</v>
      </c>
      <c r="Q9" s="68" t="str">
        <f t="shared" si="2"/>
        <v>0</v>
      </c>
      <c r="R9" s="67">
        <f t="shared" si="3"/>
        <v>0</v>
      </c>
    </row>
    <row r="10" spans="1:18" ht="17.25" x14ac:dyDescent="0.2">
      <c r="A10" s="97">
        <v>4</v>
      </c>
      <c r="B10" s="210"/>
      <c r="C10" s="211"/>
      <c r="D10" s="95" t="s">
        <v>59</v>
      </c>
      <c r="E10" s="212"/>
      <c r="F10" s="213"/>
      <c r="G10" s="94" t="s">
        <v>59</v>
      </c>
      <c r="I10" s="72" t="s">
        <v>23</v>
      </c>
      <c r="J10" s="70">
        <f>COUNTIF(B7:C18,"RS")</f>
        <v>0</v>
      </c>
      <c r="K10" s="69">
        <f ca="1">SUMIF(B7:C18,"RS",D7:D18)</f>
        <v>0</v>
      </c>
      <c r="L10" s="68" t="str">
        <f t="shared" si="0"/>
        <v>0</v>
      </c>
      <c r="M10" s="71">
        <f t="shared" si="1"/>
        <v>0</v>
      </c>
      <c r="N10" s="72" t="s">
        <v>23</v>
      </c>
      <c r="O10" s="70">
        <f>COUNTIF(E7:F18,"RS")</f>
        <v>0</v>
      </c>
      <c r="P10" s="69">
        <f ca="1">SUMIF(E7:F18,"RS",G7:G18)</f>
        <v>0</v>
      </c>
      <c r="Q10" s="68" t="str">
        <f t="shared" si="2"/>
        <v>0</v>
      </c>
      <c r="R10" s="67">
        <f t="shared" si="3"/>
        <v>0</v>
      </c>
    </row>
    <row r="11" spans="1:18" ht="17.25" x14ac:dyDescent="0.2">
      <c r="A11" s="97">
        <v>5</v>
      </c>
      <c r="B11" s="210"/>
      <c r="C11" s="211"/>
      <c r="D11" s="95" t="s">
        <v>59</v>
      </c>
      <c r="E11" s="212"/>
      <c r="F11" s="213"/>
      <c r="G11" s="94" t="s">
        <v>59</v>
      </c>
      <c r="I11" s="72" t="s">
        <v>21</v>
      </c>
      <c r="J11" s="70">
        <f>COUNTIF(B7:C18,"KO")</f>
        <v>0</v>
      </c>
      <c r="K11" s="69">
        <f ca="1">SUMIF(B7:C18,"KO",D7:D18)</f>
        <v>0</v>
      </c>
      <c r="L11" s="68" t="str">
        <f t="shared" si="0"/>
        <v>0</v>
      </c>
      <c r="M11" s="71">
        <f t="shared" si="1"/>
        <v>0</v>
      </c>
      <c r="N11" s="72" t="s">
        <v>21</v>
      </c>
      <c r="O11" s="70">
        <f>COUNTIF(E7:F18,"KO")</f>
        <v>0</v>
      </c>
      <c r="P11" s="69">
        <f ca="1">SUMIF(E7:F18,"KO",G7:G18)</f>
        <v>0</v>
      </c>
      <c r="Q11" s="68" t="str">
        <f t="shared" si="2"/>
        <v>0</v>
      </c>
      <c r="R11" s="67">
        <f t="shared" si="3"/>
        <v>0</v>
      </c>
    </row>
    <row r="12" spans="1:18" ht="17.25" x14ac:dyDescent="0.2">
      <c r="A12" s="97">
        <v>6</v>
      </c>
      <c r="B12" s="210"/>
      <c r="C12" s="211"/>
      <c r="D12" s="95" t="s">
        <v>59</v>
      </c>
      <c r="E12" s="212"/>
      <c r="F12" s="213"/>
      <c r="G12" s="94" t="s">
        <v>59</v>
      </c>
      <c r="I12" s="72" t="s">
        <v>22</v>
      </c>
      <c r="J12" s="70">
        <f>COUNTIF(B7:C18,"LS")</f>
        <v>0</v>
      </c>
      <c r="K12" s="69">
        <f ca="1">SUMIF(B7:C18,"LS",D7:D18)</f>
        <v>0</v>
      </c>
      <c r="L12" s="68" t="str">
        <f t="shared" si="0"/>
        <v>0</v>
      </c>
      <c r="M12" s="71">
        <f t="shared" si="1"/>
        <v>0</v>
      </c>
      <c r="N12" s="72" t="s">
        <v>22</v>
      </c>
      <c r="O12" s="70">
        <f>COUNTIF(E7:F18,"LS")</f>
        <v>0</v>
      </c>
      <c r="P12" s="69">
        <f ca="1">SUMIF(E7:F18,"LS",G7:G18)</f>
        <v>0</v>
      </c>
      <c r="Q12" s="68" t="str">
        <f t="shared" si="2"/>
        <v>0</v>
      </c>
      <c r="R12" s="67">
        <f t="shared" si="3"/>
        <v>0</v>
      </c>
    </row>
    <row r="13" spans="1:18" ht="17.25" x14ac:dyDescent="0.2">
      <c r="A13" s="97">
        <v>7</v>
      </c>
      <c r="B13" s="210"/>
      <c r="C13" s="211"/>
      <c r="D13" s="95" t="s">
        <v>59</v>
      </c>
      <c r="E13" s="212"/>
      <c r="F13" s="213"/>
      <c r="G13" s="94" t="s">
        <v>59</v>
      </c>
      <c r="I13" s="65" t="s">
        <v>24</v>
      </c>
      <c r="J13" s="70">
        <f>COUNTIF(B7:C18,"RU")</f>
        <v>0</v>
      </c>
      <c r="K13" s="69">
        <f ca="1">SUMIF(B7:C18,"RU",D7:D18)</f>
        <v>0</v>
      </c>
      <c r="L13" s="68" t="str">
        <f t="shared" si="0"/>
        <v>0</v>
      </c>
      <c r="M13" s="71">
        <f t="shared" si="1"/>
        <v>0</v>
      </c>
      <c r="N13" s="65" t="s">
        <v>24</v>
      </c>
      <c r="O13" s="70">
        <f>COUNTIF(E7:F18,"RU")</f>
        <v>0</v>
      </c>
      <c r="P13" s="69">
        <f ca="1">SUMIF(E7:F18,"RU",G7:G18)</f>
        <v>0</v>
      </c>
      <c r="Q13" s="68" t="str">
        <f t="shared" si="2"/>
        <v>0</v>
      </c>
      <c r="R13" s="67">
        <f t="shared" si="3"/>
        <v>0</v>
      </c>
    </row>
    <row r="14" spans="1:18" ht="18" thickBot="1" x14ac:dyDescent="0.25">
      <c r="A14" s="97">
        <v>8</v>
      </c>
      <c r="B14" s="210"/>
      <c r="C14" s="211"/>
      <c r="D14" s="95" t="s">
        <v>59</v>
      </c>
      <c r="E14" s="212"/>
      <c r="F14" s="213"/>
      <c r="G14" s="94" t="s">
        <v>59</v>
      </c>
      <c r="I14" s="65" t="s">
        <v>25</v>
      </c>
      <c r="J14" s="64">
        <f>COUNTIF(B7:C18,"SS")</f>
        <v>0</v>
      </c>
      <c r="K14" s="63">
        <f ca="1">SUMIF(B7:C18,"SS",D7:D18)</f>
        <v>0</v>
      </c>
      <c r="L14" s="62" t="str">
        <f t="shared" si="0"/>
        <v>0</v>
      </c>
      <c r="M14" s="66">
        <f t="shared" si="1"/>
        <v>0</v>
      </c>
      <c r="N14" s="65" t="s">
        <v>25</v>
      </c>
      <c r="O14" s="64">
        <f>COUNTIF(E7:F18,"SS")</f>
        <v>0</v>
      </c>
      <c r="P14" s="63">
        <f ca="1">SUMIF(E7:F18,"SS",G7:G18)</f>
        <v>0</v>
      </c>
      <c r="Q14" s="62" t="str">
        <f t="shared" si="2"/>
        <v>0</v>
      </c>
      <c r="R14" s="61">
        <f t="shared" si="3"/>
        <v>0</v>
      </c>
    </row>
    <row r="15" spans="1:18" ht="18" thickBot="1" x14ac:dyDescent="0.25">
      <c r="A15" s="97">
        <v>9</v>
      </c>
      <c r="B15" s="210"/>
      <c r="C15" s="211"/>
      <c r="D15" s="95" t="s">
        <v>59</v>
      </c>
      <c r="E15" s="212"/>
      <c r="F15" s="213"/>
      <c r="G15" s="94" t="s">
        <v>59</v>
      </c>
      <c r="I15" s="60" t="s">
        <v>10</v>
      </c>
      <c r="J15" s="57">
        <f>SUM(J7:J14)</f>
        <v>0</v>
      </c>
      <c r="K15" s="56">
        <f ca="1">SUM(K7:K14)</f>
        <v>0</v>
      </c>
      <c r="L15" s="55">
        <f ca="1">K15/6</f>
        <v>0</v>
      </c>
      <c r="M15" s="59">
        <f ca="1">L15/5*100</f>
        <v>0</v>
      </c>
      <c r="N15" s="85" t="s">
        <v>10</v>
      </c>
      <c r="O15" s="57">
        <f>SUM(O7:O14)</f>
        <v>0</v>
      </c>
      <c r="P15" s="56">
        <f ca="1">SUM(P7:P14)</f>
        <v>0</v>
      </c>
      <c r="Q15" s="55">
        <f ca="1">P15/6</f>
        <v>0</v>
      </c>
      <c r="R15" s="54">
        <f ca="1">Q15/5*100</f>
        <v>0</v>
      </c>
    </row>
    <row r="16" spans="1:18" ht="17.25" x14ac:dyDescent="0.2">
      <c r="A16" s="97">
        <v>10</v>
      </c>
      <c r="B16" s="210"/>
      <c r="C16" s="211"/>
      <c r="D16" s="95" t="s">
        <v>59</v>
      </c>
      <c r="E16" s="212"/>
      <c r="F16" s="213"/>
      <c r="G16" s="94" t="s">
        <v>59</v>
      </c>
    </row>
    <row r="17" spans="1:7" ht="17.25" x14ac:dyDescent="0.2">
      <c r="A17" s="97">
        <v>11</v>
      </c>
      <c r="B17" s="210"/>
      <c r="C17" s="211"/>
      <c r="D17" s="95" t="s">
        <v>59</v>
      </c>
      <c r="E17" s="212"/>
      <c r="F17" s="213"/>
      <c r="G17" s="94" t="s">
        <v>59</v>
      </c>
    </row>
    <row r="18" spans="1:7" ht="18" thickBot="1" x14ac:dyDescent="0.25">
      <c r="A18" s="96">
        <v>12</v>
      </c>
      <c r="B18" s="210"/>
      <c r="C18" s="211"/>
      <c r="D18" s="95" t="s">
        <v>59</v>
      </c>
      <c r="E18" s="212"/>
      <c r="F18" s="213"/>
      <c r="G18" s="94" t="s">
        <v>59</v>
      </c>
    </row>
    <row r="19" spans="1:7" ht="18" thickBot="1" x14ac:dyDescent="0.25">
      <c r="A19" s="93" t="s">
        <v>6</v>
      </c>
      <c r="B19" s="214">
        <v>0</v>
      </c>
      <c r="C19" s="215"/>
      <c r="D19" s="216"/>
      <c r="E19" s="217">
        <v>0</v>
      </c>
      <c r="F19" s="217"/>
      <c r="G19" s="218"/>
    </row>
    <row r="20" spans="1:7" x14ac:dyDescent="0.2">
      <c r="A20" s="219" t="s">
        <v>7</v>
      </c>
      <c r="B20" s="221"/>
      <c r="C20" s="221"/>
      <c r="D20" s="221"/>
      <c r="E20" s="221"/>
      <c r="F20" s="221"/>
      <c r="G20" s="222"/>
    </row>
    <row r="21" spans="1:7" x14ac:dyDescent="0.2">
      <c r="A21" s="219"/>
      <c r="B21" s="221"/>
      <c r="C21" s="221"/>
      <c r="D21" s="221"/>
      <c r="E21" s="221"/>
      <c r="F21" s="221"/>
      <c r="G21" s="222"/>
    </row>
    <row r="22" spans="1:7" ht="15" thickBot="1" x14ac:dyDescent="0.25">
      <c r="A22" s="220"/>
      <c r="B22" s="223"/>
      <c r="C22" s="223"/>
      <c r="D22" s="223"/>
      <c r="E22" s="223"/>
      <c r="F22" s="223"/>
      <c r="G22" s="224"/>
    </row>
  </sheetData>
  <mergeCells count="37">
    <mergeCell ref="A1:R1"/>
    <mergeCell ref="A4:G4"/>
    <mergeCell ref="I4:R4"/>
    <mergeCell ref="B5:D5"/>
    <mergeCell ref="E5:G5"/>
    <mergeCell ref="I5:M5"/>
    <mergeCell ref="N5:R5"/>
    <mergeCell ref="B6:D6"/>
    <mergeCell ref="E6:G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D19"/>
    <mergeCell ref="E19:G19"/>
    <mergeCell ref="A20:A22"/>
    <mergeCell ref="B20:G22"/>
  </mergeCells>
  <phoneticPr fontId="9" type="noConversion"/>
  <conditionalFormatting sqref="L7:L14">
    <cfRule type="expression" dxfId="41" priority="20"/>
    <cfRule type="expression" dxfId="40" priority="21"/>
  </conditionalFormatting>
  <conditionalFormatting sqref="M7:M15">
    <cfRule type="expression" dxfId="39" priority="19"/>
  </conditionalFormatting>
  <conditionalFormatting sqref="L15">
    <cfRule type="expression" dxfId="38" priority="18"/>
  </conditionalFormatting>
  <conditionalFormatting sqref="L7:M15">
    <cfRule type="expression" dxfId="37" priority="17"/>
  </conditionalFormatting>
  <conditionalFormatting sqref="L9 Q9">
    <cfRule type="expression" dxfId="36" priority="16"/>
  </conditionalFormatting>
  <conditionalFormatting sqref="M9:M10 L8 L10 Q10">
    <cfRule type="expression" dxfId="35" priority="15"/>
  </conditionalFormatting>
  <conditionalFormatting sqref="M8 L11:M11 Q11">
    <cfRule type="expression" dxfId="34" priority="22"/>
  </conditionalFormatting>
  <conditionalFormatting sqref="L12:M13">
    <cfRule type="expression" dxfId="33" priority="23"/>
  </conditionalFormatting>
  <conditionalFormatting sqref="J7:J14">
    <cfRule type="expression" dxfId="32" priority="24"/>
    <cfRule type="expression" dxfId="31" priority="25"/>
  </conditionalFormatting>
  <conditionalFormatting sqref="M9 R9">
    <cfRule type="expression" dxfId="30" priority="26"/>
    <cfRule type="expression" dxfId="29" priority="27"/>
  </conditionalFormatting>
  <conditionalFormatting sqref="M10 R10">
    <cfRule type="expression" dxfId="28" priority="28"/>
    <cfRule type="expression" dxfId="27" priority="29"/>
  </conditionalFormatting>
  <conditionalFormatting sqref="M8">
    <cfRule type="expression" dxfId="26" priority="30"/>
    <cfRule type="expression" dxfId="25" priority="31"/>
  </conditionalFormatting>
  <conditionalFormatting sqref="M11 R11">
    <cfRule type="expression" dxfId="24" priority="32"/>
    <cfRule type="expression" dxfId="23" priority="33"/>
  </conditionalFormatting>
  <conditionalFormatting sqref="M7:M15">
    <cfRule type="expression" dxfId="22" priority="34"/>
    <cfRule type="expression" dxfId="21" priority="35"/>
  </conditionalFormatting>
  <conditionalFormatting sqref="Q7:Q14">
    <cfRule type="expression" dxfId="20" priority="5"/>
    <cfRule type="expression" dxfId="19" priority="6"/>
  </conditionalFormatting>
  <conditionalFormatting sqref="R7:R14">
    <cfRule type="expression" dxfId="18" priority="4"/>
  </conditionalFormatting>
  <conditionalFormatting sqref="Q15">
    <cfRule type="expression" dxfId="17" priority="3"/>
  </conditionalFormatting>
  <conditionalFormatting sqref="Q7:R15">
    <cfRule type="expression" dxfId="16" priority="2"/>
  </conditionalFormatting>
  <conditionalFormatting sqref="R9:R10 Q8">
    <cfRule type="expression" dxfId="15" priority="1"/>
  </conditionalFormatting>
  <conditionalFormatting sqref="R11 R8">
    <cfRule type="expression" dxfId="14" priority="7"/>
  </conditionalFormatting>
  <conditionalFormatting sqref="Q12:R13">
    <cfRule type="expression" dxfId="13" priority="8"/>
  </conditionalFormatting>
  <conditionalFormatting sqref="O7:O14">
    <cfRule type="expression" dxfId="12" priority="9"/>
    <cfRule type="expression" dxfId="11" priority="10"/>
  </conditionalFormatting>
  <conditionalFormatting sqref="R8">
    <cfRule type="expression" dxfId="10" priority="11"/>
    <cfRule type="expression" dxfId="9" priority="12"/>
  </conditionalFormatting>
  <conditionalFormatting sqref="R7:R14">
    <cfRule type="expression" dxfId="8" priority="13"/>
    <cfRule type="expression" dxfId="7" priority="14"/>
  </conditionalFormatting>
  <conditionalFormatting sqref="L14 Q14">
    <cfRule type="expression" dxfId="6" priority="36"/>
  </conditionalFormatting>
  <conditionalFormatting sqref="M15 R15">
    <cfRule type="expression" dxfId="5" priority="37"/>
    <cfRule type="expression" dxfId="4" priority="38"/>
  </conditionalFormatting>
  <conditionalFormatting sqref="M14 R14">
    <cfRule type="expression" dxfId="3" priority="39"/>
    <cfRule type="expression" dxfId="2" priority="40"/>
  </conditionalFormatting>
  <conditionalFormatting sqref="M12:M13 R12:R13">
    <cfRule type="expression" dxfId="1" priority="41"/>
    <cfRule type="expression" dxfId="0" priority="42"/>
  </conditionalFormatting>
  <dataValidations count="2">
    <dataValidation type="list" allowBlank="1" showInputMessage="1" showErrorMessage="1" sqref="D7:D18 G7:G18">
      <formula1>Points</formula1>
    </dataValidation>
    <dataValidation type="list" allowBlank="1" showInputMessage="1" showErrorMessage="1" sqref="B7:C18 E7:F18">
      <formula1>ShootType</formula1>
    </dataValidation>
  </dataValidations>
  <printOptions horizontalCentered="1"/>
  <pageMargins left="0.71" right="0.71" top="0.75" bottom="0.75" header="0.31" footer="0.31"/>
  <pageSetup paperSize="9" scale="97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zoomScale="120" zoomScaleNormal="120" workbookViewId="0">
      <selection activeCell="J17" sqref="J17"/>
    </sheetView>
  </sheetViews>
  <sheetFormatPr defaultRowHeight="14.25" x14ac:dyDescent="0.2"/>
  <cols>
    <col min="1" max="1" width="20.75" customWidth="1"/>
    <col min="2" max="2" width="17.875" customWidth="1"/>
    <col min="3" max="3" width="21.25" customWidth="1"/>
    <col min="4" max="4" width="18.375" customWidth="1"/>
    <col min="10" max="10" width="11.375" customWidth="1"/>
  </cols>
  <sheetData>
    <row r="2" spans="1:10" ht="24.95" customHeight="1" thickBot="1" x14ac:dyDescent="0.25">
      <c r="A2" s="26" t="s">
        <v>49</v>
      </c>
      <c r="B2" s="26" t="s">
        <v>48</v>
      </c>
      <c r="C2" s="26" t="s">
        <v>46</v>
      </c>
      <c r="D2" s="242" t="s">
        <v>34</v>
      </c>
      <c r="E2" s="243"/>
      <c r="F2" s="243"/>
      <c r="G2" s="243"/>
      <c r="H2" s="243"/>
      <c r="I2" s="243"/>
      <c r="J2" s="243"/>
    </row>
    <row r="3" spans="1:10" ht="24.95" customHeight="1" x14ac:dyDescent="0.2">
      <c r="A3" s="27" t="s">
        <v>29</v>
      </c>
      <c r="B3" s="28" t="s">
        <v>18</v>
      </c>
      <c r="C3" s="29" t="s">
        <v>47</v>
      </c>
      <c r="D3" s="244" t="s">
        <v>37</v>
      </c>
      <c r="E3" s="244"/>
      <c r="F3" s="244"/>
      <c r="G3" s="244"/>
      <c r="H3" s="244"/>
      <c r="I3" s="244"/>
      <c r="J3" s="245"/>
    </row>
    <row r="4" spans="1:10" ht="24.95" customHeight="1" x14ac:dyDescent="0.2">
      <c r="A4" s="30" t="s">
        <v>30</v>
      </c>
      <c r="B4" s="25" t="s">
        <v>19</v>
      </c>
      <c r="C4" s="25"/>
      <c r="D4" s="238" t="s">
        <v>38</v>
      </c>
      <c r="E4" s="238"/>
      <c r="F4" s="238"/>
      <c r="G4" s="238"/>
      <c r="H4" s="238"/>
      <c r="I4" s="238"/>
      <c r="J4" s="239"/>
    </row>
    <row r="5" spans="1:10" ht="24.95" customHeight="1" x14ac:dyDescent="0.2">
      <c r="A5" s="30" t="s">
        <v>31</v>
      </c>
      <c r="B5" s="25" t="s">
        <v>20</v>
      </c>
      <c r="C5" s="24" t="s">
        <v>53</v>
      </c>
      <c r="D5" s="238" t="s">
        <v>39</v>
      </c>
      <c r="E5" s="238"/>
      <c r="F5" s="238"/>
      <c r="G5" s="238"/>
      <c r="H5" s="238"/>
      <c r="I5" s="238"/>
      <c r="J5" s="239"/>
    </row>
    <row r="6" spans="1:10" ht="24.95" customHeight="1" x14ac:dyDescent="0.2">
      <c r="A6" s="30" t="s">
        <v>36</v>
      </c>
      <c r="B6" s="25" t="s">
        <v>23</v>
      </c>
      <c r="C6" s="24" t="s">
        <v>54</v>
      </c>
      <c r="D6" s="238" t="s">
        <v>40</v>
      </c>
      <c r="E6" s="238"/>
      <c r="F6" s="238"/>
      <c r="G6" s="238"/>
      <c r="H6" s="238"/>
      <c r="I6" s="238"/>
      <c r="J6" s="239"/>
    </row>
    <row r="7" spans="1:10" ht="24.95" customHeight="1" x14ac:dyDescent="0.2">
      <c r="A7" s="30" t="s">
        <v>32</v>
      </c>
      <c r="B7" s="25" t="s">
        <v>21</v>
      </c>
      <c r="C7" s="24" t="s">
        <v>55</v>
      </c>
      <c r="D7" s="238" t="s">
        <v>41</v>
      </c>
      <c r="E7" s="238"/>
      <c r="F7" s="238"/>
      <c r="G7" s="238"/>
      <c r="H7" s="238"/>
      <c r="I7" s="238"/>
      <c r="J7" s="239"/>
    </row>
    <row r="8" spans="1:10" ht="24.95" customHeight="1" x14ac:dyDescent="0.2">
      <c r="A8" s="30" t="s">
        <v>33</v>
      </c>
      <c r="B8" s="25" t="s">
        <v>22</v>
      </c>
      <c r="C8" s="24" t="s">
        <v>56</v>
      </c>
      <c r="D8" s="238" t="s">
        <v>42</v>
      </c>
      <c r="E8" s="238"/>
      <c r="F8" s="238"/>
      <c r="G8" s="238"/>
      <c r="H8" s="238"/>
      <c r="I8" s="238"/>
      <c r="J8" s="239"/>
    </row>
    <row r="9" spans="1:10" ht="24.95" customHeight="1" x14ac:dyDescent="0.2">
      <c r="A9" s="30" t="s">
        <v>27</v>
      </c>
      <c r="B9" s="25" t="s">
        <v>24</v>
      </c>
      <c r="C9" s="24" t="s">
        <v>57</v>
      </c>
      <c r="D9" s="238" t="s">
        <v>43</v>
      </c>
      <c r="E9" s="238"/>
      <c r="F9" s="238"/>
      <c r="G9" s="238"/>
      <c r="H9" s="238"/>
      <c r="I9" s="238"/>
      <c r="J9" s="239"/>
    </row>
    <row r="10" spans="1:10" ht="24.95" customHeight="1" thickBot="1" x14ac:dyDescent="0.25">
      <c r="A10" s="31" t="s">
        <v>28</v>
      </c>
      <c r="B10" s="32" t="s">
        <v>25</v>
      </c>
      <c r="C10" s="33" t="s">
        <v>58</v>
      </c>
      <c r="D10" s="240" t="s">
        <v>44</v>
      </c>
      <c r="E10" s="240"/>
      <c r="F10" s="240"/>
      <c r="G10" s="240"/>
      <c r="H10" s="240"/>
      <c r="I10" s="240"/>
      <c r="J10" s="241"/>
    </row>
    <row r="11" spans="1:10" ht="24.95" customHeight="1" x14ac:dyDescent="0.2">
      <c r="A11" s="20"/>
    </row>
    <row r="12" spans="1:10" x14ac:dyDescent="0.2">
      <c r="A12" s="20"/>
    </row>
    <row r="13" spans="1:10" ht="15" x14ac:dyDescent="0.2">
      <c r="A13" s="23" t="s">
        <v>26</v>
      </c>
      <c r="B13" s="23" t="s">
        <v>34</v>
      </c>
    </row>
    <row r="14" spans="1:10" x14ac:dyDescent="0.2">
      <c r="A14" s="22">
        <v>1</v>
      </c>
      <c r="B14" s="24" t="s">
        <v>50</v>
      </c>
    </row>
    <row r="15" spans="1:10" x14ac:dyDescent="0.2">
      <c r="A15" s="22">
        <v>2</v>
      </c>
      <c r="B15" s="24" t="s">
        <v>51</v>
      </c>
    </row>
    <row r="16" spans="1:10" x14ac:dyDescent="0.2">
      <c r="A16" s="22">
        <v>3</v>
      </c>
      <c r="B16" s="24" t="s">
        <v>45</v>
      </c>
    </row>
    <row r="17" spans="1:2" x14ac:dyDescent="0.2">
      <c r="A17" s="22">
        <v>4</v>
      </c>
      <c r="B17" s="22" t="s">
        <v>35</v>
      </c>
    </row>
    <row r="18" spans="1:2" x14ac:dyDescent="0.2">
      <c r="A18" s="22">
        <v>5</v>
      </c>
      <c r="B18" s="24" t="s">
        <v>52</v>
      </c>
    </row>
  </sheetData>
  <mergeCells count="9">
    <mergeCell ref="D7:J7"/>
    <mergeCell ref="D8:J8"/>
    <mergeCell ref="D9:J9"/>
    <mergeCell ref="D10:J10"/>
    <mergeCell ref="D2:J2"/>
    <mergeCell ref="D3:J3"/>
    <mergeCell ref="D4:J4"/>
    <mergeCell ref="D5:J5"/>
    <mergeCell ref="D6:J6"/>
  </mergeCells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4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Game analysis</vt:lpstr>
      <vt:lpstr>End analysis</vt:lpstr>
      <vt:lpstr>Throwing analysis</vt:lpstr>
      <vt:lpstr>Tiebreak</vt:lpstr>
      <vt:lpstr>Definitions</vt:lpstr>
      <vt:lpstr>Points</vt:lpstr>
      <vt:lpstr>'Throwing analysis'!Print_Area</vt:lpstr>
      <vt:lpstr>ShootType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강원도장애인보치아연맹</dc:creator>
  <cp:lastModifiedBy>Cheol hyeon Kwon</cp:lastModifiedBy>
  <cp:revision>3</cp:revision>
  <cp:lastPrinted>2019-10-23T06:48:14Z</cp:lastPrinted>
  <dcterms:created xsi:type="dcterms:W3CDTF">2014-01-16T12:35:32Z</dcterms:created>
  <dcterms:modified xsi:type="dcterms:W3CDTF">2019-11-02T23:05:16Z</dcterms:modified>
</cp:coreProperties>
</file>